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ea6\AC\Temp\"/>
    </mc:Choice>
  </mc:AlternateContent>
  <xr:revisionPtr revIDLastSave="0" documentId="8_{56C3ADD9-761E-4F47-AA30-9660E0ECE8D5}" xr6:coauthVersionLast="47" xr6:coauthVersionMax="47" xr10:uidLastSave="{00000000-0000-0000-0000-000000000000}"/>
  <bookViews>
    <workbookView xWindow="-60" yWindow="-60" windowWidth="15480" windowHeight="11640" tabRatio="900" activeTab="2" xr2:uid="{00000000-000D-0000-FFFF-FFFF00000000}"/>
  </bookViews>
  <sheets>
    <sheet name="HLM - mladší" sheetId="1" r:id="rId1"/>
    <sheet name="HLM - starší" sheetId="2" r:id="rId2"/>
    <sheet name="9. kolo - Bobrovníky" sheetId="21" r:id="rId3"/>
    <sheet name="8. kolo - Markvartovice" sheetId="23" r:id="rId4"/>
    <sheet name="7. kolo - Bohuslavice" sheetId="24" r:id="rId5"/>
    <sheet name="6. kolo - Darkovice" sheetId="25" r:id="rId6"/>
    <sheet name="5. kolo - Hať" sheetId="30" r:id="rId7"/>
    <sheet name="4. kolo - Dobroslavice" sheetId="12" r:id="rId8"/>
    <sheet name="3. kolo - Závada" sheetId="27" r:id="rId9"/>
    <sheet name="2. kolo - Bělá" sheetId="28" r:id="rId10"/>
    <sheet name="1. kolo - Děhylov" sheetId="29" r:id="rId11"/>
    <sheet name="10. kolo - Dobroslavice" sheetId="22" r:id="rId12"/>
    <sheet name="Bodové hodnocení" sheetId="15" r:id="rId13"/>
  </sheets>
  <definedNames>
    <definedName name="_xlnm.Print_Titles" localSheetId="10">'1. kolo - Děhylov'!$1:$1</definedName>
    <definedName name="_xlnm.Print_Titles" localSheetId="11">'10. kolo - Dobroslavice'!$1:$1</definedName>
    <definedName name="_xlnm.Print_Titles" localSheetId="9">'2. kolo - Bělá'!$1:$1</definedName>
    <definedName name="_xlnm.Print_Titles" localSheetId="8">'3. kolo - Závada'!$1:$1</definedName>
    <definedName name="_xlnm.Print_Titles" localSheetId="7">'4. kolo - Dobroslavice'!$1:$1</definedName>
    <definedName name="_xlnm.Print_Titles" localSheetId="6">'5. kolo - Hať'!$1:$1</definedName>
    <definedName name="_xlnm.Print_Titles" localSheetId="5">'6. kolo - Darkovice'!$1:$1</definedName>
    <definedName name="_xlnm.Print_Titles" localSheetId="4">'7. kolo - Bohuslavice'!$1:$1</definedName>
    <definedName name="_xlnm.Print_Titles" localSheetId="3">'8. kolo - Markvartovice'!$1:$1</definedName>
    <definedName name="_xlnm.Print_Titles" localSheetId="2">'9. kolo - Bobrovníky'!$1:$1</definedName>
    <definedName name="_xlnm.Print_Area" localSheetId="10">'1. kolo - Děhylov'!$A$1:$Q$58</definedName>
    <definedName name="_xlnm.Print_Area" localSheetId="11">'10. kolo - Dobroslavice'!$A$1:$Q$86</definedName>
    <definedName name="_xlnm.Print_Area" localSheetId="9">'2. kolo - Bělá'!$A$1:$Q$58</definedName>
    <definedName name="_xlnm.Print_Area" localSheetId="8">'3. kolo - Závada'!$A$1:$Q$54</definedName>
    <definedName name="_xlnm.Print_Area" localSheetId="7">'4. kolo - Dobroslavice'!$A$1:$J$33</definedName>
    <definedName name="_xlnm.Print_Area" localSheetId="6">'5. kolo - Hať'!$A$1:$Q$60</definedName>
    <definedName name="_xlnm.Print_Area" localSheetId="5">'6. kolo - Darkovice'!$A$1:$T$70</definedName>
    <definedName name="_xlnm.Print_Area" localSheetId="4">'7. kolo - Bohuslavice'!$A$1:$Q$58</definedName>
    <definedName name="_xlnm.Print_Area" localSheetId="3">'8. kolo - Markvartovice'!$A$1:$Q$68</definedName>
    <definedName name="_xlnm.Print_Area" localSheetId="2">'9. kolo - Bobrovníky'!$A$1:$Q$60</definedName>
    <definedName name="_xlnm.Print_Area" localSheetId="0">'HLM - mladší'!$A$1:$N$18</definedName>
    <definedName name="_xlnm.Print_Area" localSheetId="1">'HLM - starší'!$A$1:$L$19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21" l="1"/>
  <c r="L38" i="21"/>
  <c r="M37" i="21"/>
  <c r="L31" i="21"/>
  <c r="L32" i="21"/>
  <c r="M31" i="21"/>
  <c r="L33" i="21"/>
  <c r="L34" i="21"/>
  <c r="M33" i="21"/>
  <c r="L35" i="21"/>
  <c r="L36" i="21"/>
  <c r="M35" i="21"/>
  <c r="L39" i="21"/>
  <c r="L40" i="21"/>
  <c r="M39" i="21"/>
  <c r="L41" i="21"/>
  <c r="L42" i="21"/>
  <c r="M41" i="21"/>
  <c r="L43" i="21"/>
  <c r="L44" i="21"/>
  <c r="M43" i="21"/>
  <c r="L45" i="21"/>
  <c r="L46" i="21"/>
  <c r="M45" i="21"/>
  <c r="L47" i="21"/>
  <c r="L48" i="21"/>
  <c r="M47" i="21"/>
  <c r="L49" i="21"/>
  <c r="L50" i="21"/>
  <c r="M49" i="21"/>
  <c r="L51" i="21"/>
  <c r="L52" i="21"/>
  <c r="M51" i="21"/>
  <c r="L53" i="21"/>
  <c r="L54" i="21"/>
  <c r="M53" i="21"/>
  <c r="L55" i="21"/>
  <c r="L56" i="21"/>
  <c r="M55" i="21"/>
  <c r="L57" i="21"/>
  <c r="L58" i="21"/>
  <c r="M57" i="21"/>
  <c r="L59" i="21"/>
  <c r="L60" i="21"/>
  <c r="M59" i="21"/>
  <c r="N37" i="21"/>
  <c r="E37" i="21"/>
  <c r="E33" i="21"/>
  <c r="E35" i="21"/>
  <c r="E39" i="21"/>
  <c r="E41" i="21"/>
  <c r="E43" i="21"/>
  <c r="E45" i="21"/>
  <c r="E47" i="21"/>
  <c r="E49" i="21"/>
  <c r="E51" i="21"/>
  <c r="E55" i="21"/>
  <c r="E57" i="21"/>
  <c r="E59" i="21"/>
  <c r="F37" i="21"/>
  <c r="G37" i="21"/>
  <c r="O37" i="21"/>
  <c r="N31" i="21"/>
  <c r="F31" i="21"/>
  <c r="F33" i="21"/>
  <c r="F35" i="21"/>
  <c r="F39" i="21"/>
  <c r="F41" i="21"/>
  <c r="F43" i="21"/>
  <c r="F45" i="21"/>
  <c r="F47" i="21"/>
  <c r="F49" i="21"/>
  <c r="F51" i="21"/>
  <c r="F53" i="21"/>
  <c r="F55" i="21"/>
  <c r="F57" i="21"/>
  <c r="F59" i="21"/>
  <c r="G31" i="21"/>
  <c r="O31" i="21"/>
  <c r="N33" i="21"/>
  <c r="G33" i="21"/>
  <c r="O33" i="21"/>
  <c r="N35" i="21"/>
  <c r="G35" i="21"/>
  <c r="O35" i="21"/>
  <c r="N39" i="21"/>
  <c r="G39" i="21"/>
  <c r="O39" i="21"/>
  <c r="N41" i="21"/>
  <c r="G41" i="21"/>
  <c r="O41" i="21"/>
  <c r="N43" i="21"/>
  <c r="G43" i="21"/>
  <c r="O43" i="21"/>
  <c r="N45" i="21"/>
  <c r="G45" i="21"/>
  <c r="O45" i="21"/>
  <c r="N47" i="21"/>
  <c r="G47" i="21"/>
  <c r="O47" i="21"/>
  <c r="N49" i="21"/>
  <c r="G49" i="21"/>
  <c r="O49" i="21"/>
  <c r="N51" i="21"/>
  <c r="G51" i="21"/>
  <c r="O51" i="21"/>
  <c r="N53" i="21"/>
  <c r="G53" i="21"/>
  <c r="O53" i="21"/>
  <c r="N55" i="21"/>
  <c r="G55" i="21"/>
  <c r="O55" i="21"/>
  <c r="N57" i="21"/>
  <c r="G57" i="21"/>
  <c r="O57" i="21"/>
  <c r="N59" i="21"/>
  <c r="G59" i="21"/>
  <c r="O59" i="21"/>
  <c r="P37" i="21"/>
  <c r="L29" i="29"/>
  <c r="L30" i="29"/>
  <c r="M29" i="29"/>
  <c r="L31" i="29"/>
  <c r="L32" i="29"/>
  <c r="M31" i="29"/>
  <c r="L33" i="29"/>
  <c r="L34" i="29"/>
  <c r="M33" i="29"/>
  <c r="L35" i="29"/>
  <c r="L36" i="29"/>
  <c r="M35" i="29"/>
  <c r="L37" i="29"/>
  <c r="L38" i="29"/>
  <c r="M37" i="29"/>
  <c r="L39" i="29"/>
  <c r="L40" i="29"/>
  <c r="M39" i="29"/>
  <c r="L41" i="29"/>
  <c r="L42" i="29"/>
  <c r="M41" i="29"/>
  <c r="L43" i="29"/>
  <c r="L44" i="29"/>
  <c r="M43" i="29"/>
  <c r="L45" i="29"/>
  <c r="L46" i="29"/>
  <c r="M45" i="29"/>
  <c r="L47" i="29"/>
  <c r="L48" i="29"/>
  <c r="M47" i="29"/>
  <c r="L49" i="29"/>
  <c r="L50" i="29"/>
  <c r="M49" i="29"/>
  <c r="L51" i="29"/>
  <c r="L52" i="29"/>
  <c r="M51" i="29"/>
  <c r="L53" i="29"/>
  <c r="L54" i="29"/>
  <c r="M53" i="29"/>
  <c r="L55" i="29"/>
  <c r="L56" i="29"/>
  <c r="M55" i="29"/>
  <c r="L57" i="29"/>
  <c r="L58" i="29"/>
  <c r="M57" i="29"/>
  <c r="N29" i="29"/>
  <c r="E29" i="29"/>
  <c r="E31" i="29"/>
  <c r="E33" i="29"/>
  <c r="E35" i="29"/>
  <c r="E37" i="29"/>
  <c r="E39" i="29"/>
  <c r="E41" i="29"/>
  <c r="E43" i="29"/>
  <c r="E45" i="29"/>
  <c r="E47" i="29"/>
  <c r="E49" i="29"/>
  <c r="E51" i="29"/>
  <c r="E53" i="29"/>
  <c r="E55" i="29"/>
  <c r="E57" i="29"/>
  <c r="F29" i="29"/>
  <c r="G29" i="29"/>
  <c r="O29" i="29"/>
  <c r="N31" i="29"/>
  <c r="F31" i="29"/>
  <c r="G31" i="29"/>
  <c r="O31" i="29"/>
  <c r="N33" i="29"/>
  <c r="F33" i="29"/>
  <c r="G33" i="29"/>
  <c r="O33" i="29"/>
  <c r="N35" i="29"/>
  <c r="F35" i="29"/>
  <c r="G35" i="29"/>
  <c r="O35" i="29"/>
  <c r="N37" i="29"/>
  <c r="F37" i="29"/>
  <c r="G37" i="29"/>
  <c r="O37" i="29"/>
  <c r="N39" i="29"/>
  <c r="F39" i="29"/>
  <c r="G39" i="29"/>
  <c r="O39" i="29"/>
  <c r="N41" i="29"/>
  <c r="F41" i="29"/>
  <c r="G41" i="29"/>
  <c r="O41" i="29"/>
  <c r="N43" i="29"/>
  <c r="F43" i="29"/>
  <c r="G43" i="29"/>
  <c r="O43" i="29"/>
  <c r="N45" i="29"/>
  <c r="F45" i="29"/>
  <c r="G45" i="29"/>
  <c r="O45" i="29"/>
  <c r="N47" i="29"/>
  <c r="F47" i="29"/>
  <c r="G47" i="29"/>
  <c r="O47" i="29"/>
  <c r="N49" i="29"/>
  <c r="F49" i="29"/>
  <c r="G49" i="29"/>
  <c r="O49" i="29"/>
  <c r="N51" i="29"/>
  <c r="F51" i="29"/>
  <c r="G51" i="29"/>
  <c r="O51" i="29"/>
  <c r="N53" i="29"/>
  <c r="F53" i="29"/>
  <c r="G53" i="29"/>
  <c r="O53" i="29"/>
  <c r="N55" i="29"/>
  <c r="F55" i="29"/>
  <c r="G55" i="29"/>
  <c r="O55" i="29"/>
  <c r="N57" i="29"/>
  <c r="F57" i="29"/>
  <c r="G57" i="29"/>
  <c r="O57" i="29"/>
  <c r="P29" i="29"/>
  <c r="Q29" i="29"/>
  <c r="P31" i="29"/>
  <c r="Q31" i="29"/>
  <c r="D9" i="2"/>
  <c r="K33" i="28"/>
  <c r="K34" i="28"/>
  <c r="L33" i="28"/>
  <c r="K35" i="28"/>
  <c r="K36" i="28"/>
  <c r="L35" i="28"/>
  <c r="K37" i="28"/>
  <c r="K38" i="28"/>
  <c r="L37" i="28"/>
  <c r="K41" i="28"/>
  <c r="K42" i="28"/>
  <c r="L41" i="28"/>
  <c r="K43" i="28"/>
  <c r="K44" i="28"/>
  <c r="L43" i="28"/>
  <c r="K47" i="28"/>
  <c r="K48" i="28"/>
  <c r="L47" i="28"/>
  <c r="K49" i="28"/>
  <c r="K50" i="28"/>
  <c r="L49" i="28"/>
  <c r="K51" i="28"/>
  <c r="K52" i="28"/>
  <c r="L51" i="28"/>
  <c r="K53" i="28"/>
  <c r="K54" i="28"/>
  <c r="L53" i="28"/>
  <c r="K55" i="28"/>
  <c r="K56" i="28"/>
  <c r="L55" i="28"/>
  <c r="K57" i="28"/>
  <c r="K58" i="28"/>
  <c r="L57" i="28"/>
  <c r="M33" i="28"/>
  <c r="N33" i="28"/>
  <c r="E33" i="28"/>
  <c r="E35" i="28"/>
  <c r="E39" i="28"/>
  <c r="E43" i="28"/>
  <c r="E45" i="28"/>
  <c r="E47" i="28"/>
  <c r="E49" i="28"/>
  <c r="E51" i="28"/>
  <c r="E53" i="28"/>
  <c r="E55" i="28"/>
  <c r="F33" i="28"/>
  <c r="G33" i="28"/>
  <c r="O33" i="28"/>
  <c r="M35" i="28"/>
  <c r="N35" i="28"/>
  <c r="F35" i="28"/>
  <c r="G35" i="28"/>
  <c r="O35" i="28"/>
  <c r="M37" i="28"/>
  <c r="N37" i="28"/>
  <c r="F37" i="28"/>
  <c r="F39" i="28"/>
  <c r="F41" i="28"/>
  <c r="F43" i="28"/>
  <c r="F45" i="28"/>
  <c r="F47" i="28"/>
  <c r="F49" i="28"/>
  <c r="F51" i="28"/>
  <c r="F53" i="28"/>
  <c r="F55" i="28"/>
  <c r="F57" i="28"/>
  <c r="G37" i="28"/>
  <c r="O37" i="28"/>
  <c r="M39" i="28"/>
  <c r="M41" i="28"/>
  <c r="M43" i="28"/>
  <c r="M45" i="28"/>
  <c r="M47" i="28"/>
  <c r="M49" i="28"/>
  <c r="M51" i="28"/>
  <c r="M53" i="28"/>
  <c r="M55" i="28"/>
  <c r="M57" i="28"/>
  <c r="N39" i="28"/>
  <c r="G39" i="28"/>
  <c r="O39" i="28"/>
  <c r="N41" i="28"/>
  <c r="G41" i="28"/>
  <c r="O41" i="28"/>
  <c r="N43" i="28"/>
  <c r="G43" i="28"/>
  <c r="O43" i="28"/>
  <c r="N45" i="28"/>
  <c r="G45" i="28"/>
  <c r="O45" i="28"/>
  <c r="N47" i="28"/>
  <c r="G47" i="28"/>
  <c r="O47" i="28"/>
  <c r="N49" i="28"/>
  <c r="G49" i="28"/>
  <c r="O49" i="28"/>
  <c r="N51" i="28"/>
  <c r="G51" i="28"/>
  <c r="O51" i="28"/>
  <c r="N53" i="28"/>
  <c r="G53" i="28"/>
  <c r="O53" i="28"/>
  <c r="N55" i="28"/>
  <c r="G55" i="28"/>
  <c r="O55" i="28"/>
  <c r="N57" i="28"/>
  <c r="G57" i="28"/>
  <c r="O57" i="28"/>
  <c r="P33" i="28"/>
  <c r="Q33" i="28"/>
  <c r="P35" i="28"/>
  <c r="Q35" i="28"/>
  <c r="E9" i="2"/>
  <c r="Q29" i="27"/>
  <c r="L31" i="27"/>
  <c r="L32" i="27"/>
  <c r="M31" i="27"/>
  <c r="L29" i="27"/>
  <c r="L30" i="27"/>
  <c r="M29" i="27"/>
  <c r="L33" i="27"/>
  <c r="L34" i="27"/>
  <c r="M33" i="27"/>
  <c r="L35" i="27"/>
  <c r="L36" i="27"/>
  <c r="M35" i="27"/>
  <c r="L37" i="27"/>
  <c r="L38" i="27"/>
  <c r="M37" i="27"/>
  <c r="L39" i="27"/>
  <c r="L40" i="27"/>
  <c r="M39" i="27"/>
  <c r="L41" i="27"/>
  <c r="L42" i="27"/>
  <c r="M41" i="27"/>
  <c r="L43" i="27"/>
  <c r="L44" i="27"/>
  <c r="M43" i="27"/>
  <c r="L45" i="27"/>
  <c r="L46" i="27"/>
  <c r="M45" i="27"/>
  <c r="L47" i="27"/>
  <c r="L48" i="27"/>
  <c r="M47" i="27"/>
  <c r="L49" i="27"/>
  <c r="L50" i="27"/>
  <c r="M49" i="27"/>
  <c r="L51" i="27"/>
  <c r="L52" i="27"/>
  <c r="M51" i="27"/>
  <c r="L53" i="27"/>
  <c r="L54" i="27"/>
  <c r="M53" i="27"/>
  <c r="N31" i="27"/>
  <c r="E31" i="27"/>
  <c r="E29" i="27"/>
  <c r="E33" i="27"/>
  <c r="E35" i="27"/>
  <c r="E37" i="27"/>
  <c r="E39" i="27"/>
  <c r="E41" i="27"/>
  <c r="E43" i="27"/>
  <c r="E45" i="27"/>
  <c r="E47" i="27"/>
  <c r="E49" i="27"/>
  <c r="E51" i="27"/>
  <c r="E53" i="27"/>
  <c r="F31" i="27"/>
  <c r="G31" i="27"/>
  <c r="O31" i="27"/>
  <c r="N29" i="27"/>
  <c r="F29" i="27"/>
  <c r="G29" i="27"/>
  <c r="O29" i="27"/>
  <c r="N33" i="27"/>
  <c r="F33" i="27"/>
  <c r="G33" i="27"/>
  <c r="O33" i="27"/>
  <c r="N35" i="27"/>
  <c r="F35" i="27"/>
  <c r="G35" i="27"/>
  <c r="O35" i="27"/>
  <c r="N37" i="27"/>
  <c r="F37" i="27"/>
  <c r="G37" i="27"/>
  <c r="O37" i="27"/>
  <c r="N39" i="27"/>
  <c r="F39" i="27"/>
  <c r="G39" i="27"/>
  <c r="O39" i="27"/>
  <c r="N41" i="27"/>
  <c r="F41" i="27"/>
  <c r="G41" i="27"/>
  <c r="O41" i="27"/>
  <c r="N43" i="27"/>
  <c r="F43" i="27"/>
  <c r="G43" i="27"/>
  <c r="O43" i="27"/>
  <c r="N45" i="27"/>
  <c r="F45" i="27"/>
  <c r="G45" i="27"/>
  <c r="O45" i="27"/>
  <c r="N47" i="27"/>
  <c r="F47" i="27"/>
  <c r="G47" i="27"/>
  <c r="O47" i="27"/>
  <c r="N49" i="27"/>
  <c r="F49" i="27"/>
  <c r="G49" i="27"/>
  <c r="O49" i="27"/>
  <c r="N51" i="27"/>
  <c r="F51" i="27"/>
  <c r="G51" i="27"/>
  <c r="O51" i="27"/>
  <c r="N53" i="27"/>
  <c r="F53" i="27"/>
  <c r="G53" i="27"/>
  <c r="O53" i="27"/>
  <c r="P31" i="27"/>
  <c r="Q31" i="27"/>
  <c r="F9" i="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I19" i="12"/>
  <c r="J19" i="12"/>
  <c r="I20" i="12"/>
  <c r="J20" i="12"/>
  <c r="G9" i="2"/>
  <c r="L31" i="30"/>
  <c r="L32" i="30"/>
  <c r="M31" i="30"/>
  <c r="L33" i="30"/>
  <c r="L34" i="30"/>
  <c r="M33" i="30"/>
  <c r="L35" i="30"/>
  <c r="L36" i="30"/>
  <c r="M35" i="30"/>
  <c r="L37" i="30"/>
  <c r="L38" i="30"/>
  <c r="M37" i="30"/>
  <c r="L39" i="30"/>
  <c r="L40" i="30"/>
  <c r="M39" i="30"/>
  <c r="L41" i="30"/>
  <c r="L42" i="30"/>
  <c r="M41" i="30"/>
  <c r="L43" i="30"/>
  <c r="L44" i="30"/>
  <c r="M43" i="30"/>
  <c r="L45" i="30"/>
  <c r="L46" i="30"/>
  <c r="M45" i="30"/>
  <c r="L47" i="30"/>
  <c r="L48" i="30"/>
  <c r="M47" i="30"/>
  <c r="L49" i="30"/>
  <c r="L50" i="30"/>
  <c r="M49" i="30"/>
  <c r="L51" i="30"/>
  <c r="L52" i="30"/>
  <c r="M51" i="30"/>
  <c r="L53" i="30"/>
  <c r="L54" i="30"/>
  <c r="M53" i="30"/>
  <c r="L57" i="30"/>
  <c r="L58" i="30"/>
  <c r="M57" i="30"/>
  <c r="L59" i="30"/>
  <c r="L60" i="30"/>
  <c r="M59" i="30"/>
  <c r="N31" i="30"/>
  <c r="E31" i="30"/>
  <c r="E33" i="30"/>
  <c r="E35" i="30"/>
  <c r="E37" i="30"/>
  <c r="E39" i="30"/>
  <c r="E41" i="30"/>
  <c r="E43" i="30"/>
  <c r="E45" i="30"/>
  <c r="E47" i="30"/>
  <c r="E49" i="30"/>
  <c r="E51" i="30"/>
  <c r="E53" i="30"/>
  <c r="E57" i="30"/>
  <c r="E59" i="30"/>
  <c r="F31" i="30"/>
  <c r="G31" i="30"/>
  <c r="O31" i="30"/>
  <c r="N33" i="30"/>
  <c r="F33" i="30"/>
  <c r="G33" i="30"/>
  <c r="O33" i="30"/>
  <c r="N35" i="30"/>
  <c r="F35" i="30"/>
  <c r="G35" i="30"/>
  <c r="O35" i="30"/>
  <c r="N37" i="30"/>
  <c r="F37" i="30"/>
  <c r="G37" i="30"/>
  <c r="O37" i="30"/>
  <c r="N39" i="30"/>
  <c r="F39" i="30"/>
  <c r="G39" i="30"/>
  <c r="O39" i="30"/>
  <c r="N41" i="30"/>
  <c r="F41" i="30"/>
  <c r="G41" i="30"/>
  <c r="O41" i="30"/>
  <c r="N43" i="30"/>
  <c r="F43" i="30"/>
  <c r="G43" i="30"/>
  <c r="O43" i="30"/>
  <c r="N45" i="30"/>
  <c r="F45" i="30"/>
  <c r="G45" i="30"/>
  <c r="O45" i="30"/>
  <c r="N47" i="30"/>
  <c r="F47" i="30"/>
  <c r="G47" i="30"/>
  <c r="O47" i="30"/>
  <c r="N49" i="30"/>
  <c r="F49" i="30"/>
  <c r="G49" i="30"/>
  <c r="O49" i="30"/>
  <c r="N51" i="30"/>
  <c r="O51" i="30"/>
  <c r="N53" i="30"/>
  <c r="F53" i="30"/>
  <c r="G53" i="30"/>
  <c r="O53" i="30"/>
  <c r="F51" i="30"/>
  <c r="F55" i="30"/>
  <c r="F57" i="30"/>
  <c r="F59" i="30"/>
  <c r="G55" i="30"/>
  <c r="O55" i="30"/>
  <c r="N57" i="30"/>
  <c r="G57" i="30"/>
  <c r="O57" i="30"/>
  <c r="N59" i="30"/>
  <c r="G59" i="30"/>
  <c r="O59" i="30"/>
  <c r="P31" i="30"/>
  <c r="Q31" i="30"/>
  <c r="P37" i="30"/>
  <c r="Q37" i="30"/>
  <c r="H9" i="2"/>
  <c r="O37" i="25"/>
  <c r="O38" i="25"/>
  <c r="P37" i="25"/>
  <c r="O39" i="25"/>
  <c r="O40" i="25"/>
  <c r="P39" i="25"/>
  <c r="O41" i="25"/>
  <c r="O42" i="25"/>
  <c r="P41" i="25"/>
  <c r="O43" i="25"/>
  <c r="O44" i="25"/>
  <c r="P43" i="25"/>
  <c r="O45" i="25"/>
  <c r="O46" i="25"/>
  <c r="P45" i="25"/>
  <c r="O47" i="25"/>
  <c r="O48" i="25"/>
  <c r="P47" i="25"/>
  <c r="O49" i="25"/>
  <c r="O50" i="25"/>
  <c r="P49" i="25"/>
  <c r="O51" i="25"/>
  <c r="O52" i="25"/>
  <c r="P51" i="25"/>
  <c r="O53" i="25"/>
  <c r="O54" i="25"/>
  <c r="P53" i="25"/>
  <c r="O55" i="25"/>
  <c r="O56" i="25"/>
  <c r="P55" i="25"/>
  <c r="O57" i="25"/>
  <c r="O58" i="25"/>
  <c r="P57" i="25"/>
  <c r="O59" i="25"/>
  <c r="O60" i="25"/>
  <c r="P59" i="25"/>
  <c r="O61" i="25"/>
  <c r="O62" i="25"/>
  <c r="P61" i="25"/>
  <c r="O63" i="25"/>
  <c r="O64" i="25"/>
  <c r="P63" i="25"/>
  <c r="O65" i="25"/>
  <c r="O66" i="25"/>
  <c r="P65" i="25"/>
  <c r="O67" i="25"/>
  <c r="O68" i="25"/>
  <c r="P67" i="25"/>
  <c r="O69" i="25"/>
  <c r="O70" i="25"/>
  <c r="P69" i="25"/>
  <c r="Q37" i="25"/>
  <c r="H37" i="25"/>
  <c r="H39" i="25"/>
  <c r="H41" i="25"/>
  <c r="H43" i="25"/>
  <c r="H45" i="25"/>
  <c r="H47" i="25"/>
  <c r="H49" i="25"/>
  <c r="H51" i="25"/>
  <c r="H53" i="25"/>
  <c r="H57" i="25"/>
  <c r="H59" i="25"/>
  <c r="H61" i="25"/>
  <c r="H63" i="25"/>
  <c r="H65" i="25"/>
  <c r="H67" i="25"/>
  <c r="H69" i="25"/>
  <c r="I37" i="25"/>
  <c r="J37" i="25"/>
  <c r="R37" i="25"/>
  <c r="Q39" i="25"/>
  <c r="I39" i="25"/>
  <c r="J39" i="25"/>
  <c r="R39" i="25"/>
  <c r="Q41" i="25"/>
  <c r="I41" i="25"/>
  <c r="J41" i="25"/>
  <c r="R41" i="25"/>
  <c r="Q43" i="25"/>
  <c r="I43" i="25"/>
  <c r="J43" i="25"/>
  <c r="R43" i="25"/>
  <c r="Q45" i="25"/>
  <c r="I45" i="25"/>
  <c r="J45" i="25"/>
  <c r="R45" i="25"/>
  <c r="Q47" i="25"/>
  <c r="I47" i="25"/>
  <c r="J47" i="25"/>
  <c r="R47" i="25"/>
  <c r="Q49" i="25"/>
  <c r="I49" i="25"/>
  <c r="J49" i="25"/>
  <c r="R49" i="25"/>
  <c r="Q51" i="25"/>
  <c r="I51" i="25"/>
  <c r="J51" i="25"/>
  <c r="R51" i="25"/>
  <c r="Q53" i="25"/>
  <c r="I53" i="25"/>
  <c r="J53" i="25"/>
  <c r="R53" i="25"/>
  <c r="Q55" i="25"/>
  <c r="I55" i="25"/>
  <c r="I57" i="25"/>
  <c r="I59" i="25"/>
  <c r="I61" i="25"/>
  <c r="I63" i="25"/>
  <c r="I65" i="25"/>
  <c r="I67" i="25"/>
  <c r="I69" i="25"/>
  <c r="J55" i="25"/>
  <c r="R55" i="25"/>
  <c r="Q57" i="25"/>
  <c r="J57" i="25"/>
  <c r="R57" i="25"/>
  <c r="Q59" i="25"/>
  <c r="J59" i="25"/>
  <c r="R59" i="25"/>
  <c r="Q61" i="25"/>
  <c r="J61" i="25"/>
  <c r="R61" i="25"/>
  <c r="Q63" i="25"/>
  <c r="J63" i="25"/>
  <c r="R63" i="25"/>
  <c r="Q65" i="25"/>
  <c r="J65" i="25"/>
  <c r="R65" i="25"/>
  <c r="Q67" i="25"/>
  <c r="J67" i="25"/>
  <c r="R67" i="25"/>
  <c r="Q69" i="25"/>
  <c r="J69" i="25"/>
  <c r="R69" i="25"/>
  <c r="S37" i="25"/>
  <c r="T37" i="25"/>
  <c r="S43" i="25"/>
  <c r="T43" i="25"/>
  <c r="I9" i="2"/>
  <c r="L31" i="24"/>
  <c r="L32" i="24"/>
  <c r="M31" i="24"/>
  <c r="L33" i="24"/>
  <c r="L34" i="24"/>
  <c r="M33" i="24"/>
  <c r="L35" i="24"/>
  <c r="L36" i="24"/>
  <c r="M35" i="24"/>
  <c r="L37" i="24"/>
  <c r="L38" i="24"/>
  <c r="M37" i="24"/>
  <c r="L39" i="24"/>
  <c r="L40" i="24"/>
  <c r="M39" i="24"/>
  <c r="L41" i="24"/>
  <c r="L42" i="24"/>
  <c r="M41" i="24"/>
  <c r="L43" i="24"/>
  <c r="L44" i="24"/>
  <c r="M43" i="24"/>
  <c r="L45" i="24"/>
  <c r="L46" i="24"/>
  <c r="M45" i="24"/>
  <c r="L47" i="24"/>
  <c r="L48" i="24"/>
  <c r="M47" i="24"/>
  <c r="L49" i="24"/>
  <c r="L50" i="24"/>
  <c r="M49" i="24"/>
  <c r="L51" i="24"/>
  <c r="L52" i="24"/>
  <c r="M51" i="24"/>
  <c r="L53" i="24"/>
  <c r="L54" i="24"/>
  <c r="M53" i="24"/>
  <c r="L55" i="24"/>
  <c r="L56" i="24"/>
  <c r="M55" i="24"/>
  <c r="L57" i="24"/>
  <c r="L58" i="24"/>
  <c r="M57" i="24"/>
  <c r="N31" i="24"/>
  <c r="E31" i="24"/>
  <c r="E33" i="24"/>
  <c r="E35" i="24"/>
  <c r="E37" i="24"/>
  <c r="E39" i="24"/>
  <c r="E41" i="24"/>
  <c r="E43" i="24"/>
  <c r="E45" i="24"/>
  <c r="E47" i="24"/>
  <c r="E49" i="24"/>
  <c r="E51" i="24"/>
  <c r="E55" i="24"/>
  <c r="F31" i="24"/>
  <c r="G31" i="24"/>
  <c r="O31" i="24"/>
  <c r="N33" i="24"/>
  <c r="F33" i="24"/>
  <c r="G33" i="24"/>
  <c r="O33" i="24"/>
  <c r="N35" i="24"/>
  <c r="F35" i="24"/>
  <c r="G35" i="24"/>
  <c r="O35" i="24"/>
  <c r="N37" i="24"/>
  <c r="F37" i="24"/>
  <c r="G37" i="24"/>
  <c r="O37" i="24"/>
  <c r="N39" i="24"/>
  <c r="F39" i="24"/>
  <c r="G39" i="24"/>
  <c r="O39" i="24"/>
  <c r="N41" i="24"/>
  <c r="F41" i="24"/>
  <c r="G41" i="24"/>
  <c r="O41" i="24"/>
  <c r="N43" i="24"/>
  <c r="F43" i="24"/>
  <c r="G43" i="24"/>
  <c r="O43" i="24"/>
  <c r="N45" i="24"/>
  <c r="F45" i="24"/>
  <c r="G45" i="24"/>
  <c r="O45" i="24"/>
  <c r="N47" i="24"/>
  <c r="F47" i="24"/>
  <c r="G47" i="24"/>
  <c r="O47" i="24"/>
  <c r="N49" i="24"/>
  <c r="F49" i="24"/>
  <c r="G49" i="24"/>
  <c r="O49" i="24"/>
  <c r="N51" i="24"/>
  <c r="F51" i="24"/>
  <c r="G51" i="24"/>
  <c r="O51" i="24"/>
  <c r="N53" i="24"/>
  <c r="F53" i="24"/>
  <c r="F55" i="24"/>
  <c r="F57" i="24"/>
  <c r="G53" i="24"/>
  <c r="O53" i="24"/>
  <c r="N55" i="24"/>
  <c r="G55" i="24"/>
  <c r="O55" i="24"/>
  <c r="N57" i="24"/>
  <c r="G57" i="24"/>
  <c r="O57" i="24"/>
  <c r="P31" i="24"/>
  <c r="Q31" i="24"/>
  <c r="P33" i="24"/>
  <c r="Q33" i="24"/>
  <c r="J9" i="2"/>
  <c r="L35" i="23"/>
  <c r="L36" i="23"/>
  <c r="M35" i="23"/>
  <c r="L37" i="23"/>
  <c r="L38" i="23"/>
  <c r="M37" i="23"/>
  <c r="L39" i="23"/>
  <c r="L40" i="23"/>
  <c r="M39" i="23"/>
  <c r="L41" i="23"/>
  <c r="L42" i="23"/>
  <c r="M41" i="23"/>
  <c r="L43" i="23"/>
  <c r="L44" i="23"/>
  <c r="M43" i="23"/>
  <c r="L45" i="23"/>
  <c r="L46" i="23"/>
  <c r="M45" i="23"/>
  <c r="L47" i="23"/>
  <c r="L48" i="23"/>
  <c r="M47" i="23"/>
  <c r="L49" i="23"/>
  <c r="L50" i="23"/>
  <c r="M49" i="23"/>
  <c r="L51" i="23"/>
  <c r="L52" i="23"/>
  <c r="M51" i="23"/>
  <c r="L53" i="23"/>
  <c r="L54" i="23"/>
  <c r="M53" i="23"/>
  <c r="L55" i="23"/>
  <c r="L56" i="23"/>
  <c r="M55" i="23"/>
  <c r="L57" i="23"/>
  <c r="L58" i="23"/>
  <c r="M57" i="23"/>
  <c r="L59" i="23"/>
  <c r="L60" i="23"/>
  <c r="M59" i="23"/>
  <c r="L61" i="23"/>
  <c r="L62" i="23"/>
  <c r="M61" i="23"/>
  <c r="L63" i="23"/>
  <c r="L64" i="23"/>
  <c r="M63" i="23"/>
  <c r="L65" i="23"/>
  <c r="L66" i="23"/>
  <c r="M65" i="23"/>
  <c r="L67" i="23"/>
  <c r="L68" i="23"/>
  <c r="M67" i="23"/>
  <c r="N35" i="23"/>
  <c r="E35" i="23"/>
  <c r="E37" i="23"/>
  <c r="E39" i="23"/>
  <c r="E41" i="23"/>
  <c r="E45" i="23"/>
  <c r="E47" i="23"/>
  <c r="E49" i="23"/>
  <c r="E51" i="23"/>
  <c r="E53" i="23"/>
  <c r="E55" i="23"/>
  <c r="E57" i="23"/>
  <c r="E59" i="23"/>
  <c r="E61" i="23"/>
  <c r="E63" i="23"/>
  <c r="E65" i="23"/>
  <c r="E67" i="23"/>
  <c r="F35" i="23"/>
  <c r="G35" i="23"/>
  <c r="O35" i="23"/>
  <c r="N37" i="23"/>
  <c r="F37" i="23"/>
  <c r="G37" i="23"/>
  <c r="O37" i="23"/>
  <c r="N39" i="23"/>
  <c r="F39" i="23"/>
  <c r="G39" i="23"/>
  <c r="O39" i="23"/>
  <c r="N41" i="23"/>
  <c r="F41" i="23"/>
  <c r="G41" i="23"/>
  <c r="O41" i="23"/>
  <c r="N43" i="23"/>
  <c r="F43" i="23"/>
  <c r="F45" i="23"/>
  <c r="F47" i="23"/>
  <c r="F49" i="23"/>
  <c r="F51" i="23"/>
  <c r="F53" i="23"/>
  <c r="F55" i="23"/>
  <c r="F57" i="23"/>
  <c r="F59" i="23"/>
  <c r="F61" i="23"/>
  <c r="F63" i="23"/>
  <c r="F65" i="23"/>
  <c r="F67" i="23"/>
  <c r="G43" i="23"/>
  <c r="O43" i="23"/>
  <c r="N45" i="23"/>
  <c r="G45" i="23"/>
  <c r="O45" i="23"/>
  <c r="N47" i="23"/>
  <c r="G47" i="23"/>
  <c r="O47" i="23"/>
  <c r="N49" i="23"/>
  <c r="G49" i="23"/>
  <c r="O49" i="23"/>
  <c r="N51" i="23"/>
  <c r="G51" i="23"/>
  <c r="O51" i="23"/>
  <c r="N53" i="23"/>
  <c r="G53" i="23"/>
  <c r="O53" i="23"/>
  <c r="N55" i="23"/>
  <c r="G55" i="23"/>
  <c r="O55" i="23"/>
  <c r="N57" i="23"/>
  <c r="G57" i="23"/>
  <c r="O57" i="23"/>
  <c r="N59" i="23"/>
  <c r="G59" i="23"/>
  <c r="O59" i="23"/>
  <c r="N61" i="23"/>
  <c r="G61" i="23"/>
  <c r="O61" i="23"/>
  <c r="N63" i="23"/>
  <c r="G63" i="23"/>
  <c r="O63" i="23"/>
  <c r="N65" i="23"/>
  <c r="G65" i="23"/>
  <c r="O65" i="23"/>
  <c r="N67" i="23"/>
  <c r="G67" i="23"/>
  <c r="O67" i="23"/>
  <c r="P35" i="23"/>
  <c r="Q35" i="23"/>
  <c r="Q37" i="23"/>
  <c r="L9" i="2"/>
  <c r="K47" i="22"/>
  <c r="L47" i="22"/>
  <c r="N47" i="22"/>
  <c r="O47" i="22"/>
  <c r="P47" i="22"/>
  <c r="Q47" i="22"/>
  <c r="N9" i="2"/>
  <c r="L12" i="24"/>
  <c r="L13" i="24"/>
  <c r="M12" i="24"/>
  <c r="L4" i="24"/>
  <c r="L5" i="24"/>
  <c r="M4" i="24"/>
  <c r="L6" i="24"/>
  <c r="L7" i="24"/>
  <c r="M6" i="24"/>
  <c r="L8" i="24"/>
  <c r="L9" i="24"/>
  <c r="M8" i="24"/>
  <c r="L10" i="24"/>
  <c r="L11" i="24"/>
  <c r="M10" i="24"/>
  <c r="L14" i="24"/>
  <c r="L15" i="24"/>
  <c r="M14" i="24"/>
  <c r="L16" i="24"/>
  <c r="L17" i="24"/>
  <c r="M16" i="24"/>
  <c r="L18" i="24"/>
  <c r="L19" i="24"/>
  <c r="M18" i="24"/>
  <c r="L20" i="24"/>
  <c r="L21" i="24"/>
  <c r="M20" i="24"/>
  <c r="L22" i="24"/>
  <c r="L23" i="24"/>
  <c r="M22" i="24"/>
  <c r="L24" i="24"/>
  <c r="L25" i="24"/>
  <c r="M24" i="24"/>
  <c r="L26" i="24"/>
  <c r="L27" i="24"/>
  <c r="M26" i="24"/>
  <c r="N12" i="24"/>
  <c r="E12" i="24"/>
  <c r="E4" i="24"/>
  <c r="E6" i="24"/>
  <c r="E8" i="24"/>
  <c r="E10" i="24"/>
  <c r="E16" i="24"/>
  <c r="E18" i="24"/>
  <c r="E20" i="24"/>
  <c r="E22" i="24"/>
  <c r="E24" i="24"/>
  <c r="E26" i="24"/>
  <c r="F12" i="24"/>
  <c r="G12" i="24"/>
  <c r="O12" i="24"/>
  <c r="N4" i="24"/>
  <c r="F4" i="24"/>
  <c r="G4" i="24"/>
  <c r="O4" i="24"/>
  <c r="N6" i="24"/>
  <c r="F6" i="24"/>
  <c r="G6" i="24"/>
  <c r="O6" i="24"/>
  <c r="N8" i="24"/>
  <c r="F8" i="24"/>
  <c r="G8" i="24"/>
  <c r="O8" i="24"/>
  <c r="N10" i="24"/>
  <c r="F10" i="24"/>
  <c r="G10" i="24"/>
  <c r="O10" i="24"/>
  <c r="N14" i="24"/>
  <c r="F14" i="24"/>
  <c r="F16" i="24"/>
  <c r="F18" i="24"/>
  <c r="F20" i="24"/>
  <c r="F22" i="24"/>
  <c r="F24" i="24"/>
  <c r="F26" i="24"/>
  <c r="G14" i="24"/>
  <c r="O14" i="24"/>
  <c r="N16" i="24"/>
  <c r="G16" i="24"/>
  <c r="O16" i="24"/>
  <c r="N18" i="24"/>
  <c r="G18" i="24"/>
  <c r="O18" i="24"/>
  <c r="N20" i="24"/>
  <c r="G20" i="24"/>
  <c r="O20" i="24"/>
  <c r="N22" i="24"/>
  <c r="G22" i="24"/>
  <c r="O22" i="24"/>
  <c r="N24" i="24"/>
  <c r="G24" i="24"/>
  <c r="O24" i="24"/>
  <c r="N26" i="24"/>
  <c r="G26" i="24"/>
  <c r="O26" i="24"/>
  <c r="P12" i="24"/>
  <c r="H10" i="12"/>
  <c r="H3" i="12"/>
  <c r="H5" i="12"/>
  <c r="O4" i="25"/>
  <c r="O5" i="25"/>
  <c r="P4" i="25"/>
  <c r="O6" i="25"/>
  <c r="O7" i="25"/>
  <c r="P6" i="25"/>
  <c r="O8" i="25"/>
  <c r="O9" i="25"/>
  <c r="P8" i="25"/>
  <c r="O10" i="25"/>
  <c r="O11" i="25"/>
  <c r="P10" i="25"/>
  <c r="O12" i="25"/>
  <c r="O13" i="25"/>
  <c r="P12" i="25"/>
  <c r="O14" i="25"/>
  <c r="O15" i="25"/>
  <c r="P14" i="25"/>
  <c r="O16" i="25"/>
  <c r="O17" i="25"/>
  <c r="P16" i="25"/>
  <c r="O18" i="25"/>
  <c r="O19" i="25"/>
  <c r="P18" i="25"/>
  <c r="O20" i="25"/>
  <c r="O21" i="25"/>
  <c r="P20" i="25"/>
  <c r="O22" i="25"/>
  <c r="O23" i="25"/>
  <c r="P22" i="25"/>
  <c r="O24" i="25"/>
  <c r="O25" i="25"/>
  <c r="P24" i="25"/>
  <c r="O26" i="25"/>
  <c r="O27" i="25"/>
  <c r="P26" i="25"/>
  <c r="O28" i="25"/>
  <c r="O29" i="25"/>
  <c r="P28" i="25"/>
  <c r="O30" i="25"/>
  <c r="O31" i="25"/>
  <c r="P30" i="25"/>
  <c r="O32" i="25"/>
  <c r="O33" i="25"/>
  <c r="P32" i="25"/>
  <c r="Q4" i="25"/>
  <c r="G4" i="25"/>
  <c r="G5" i="25"/>
  <c r="H4" i="25"/>
  <c r="G6" i="25"/>
  <c r="G7" i="25"/>
  <c r="H6" i="25"/>
  <c r="G8" i="25"/>
  <c r="G9" i="25"/>
  <c r="H8" i="25"/>
  <c r="G10" i="25"/>
  <c r="G11" i="25"/>
  <c r="H10" i="25"/>
  <c r="G12" i="25"/>
  <c r="G13" i="25"/>
  <c r="H12" i="25"/>
  <c r="G14" i="25"/>
  <c r="G15" i="25"/>
  <c r="H14" i="25"/>
  <c r="G16" i="25"/>
  <c r="G17" i="25"/>
  <c r="H16" i="25"/>
  <c r="G18" i="25"/>
  <c r="G19" i="25"/>
  <c r="H18" i="25"/>
  <c r="G20" i="25"/>
  <c r="G21" i="25"/>
  <c r="H20" i="25"/>
  <c r="G22" i="25"/>
  <c r="G23" i="25"/>
  <c r="H22" i="25"/>
  <c r="G24" i="25"/>
  <c r="G25" i="25"/>
  <c r="H24" i="25"/>
  <c r="G26" i="25"/>
  <c r="G27" i="25"/>
  <c r="H26" i="25"/>
  <c r="G28" i="25"/>
  <c r="G29" i="25"/>
  <c r="H28" i="25"/>
  <c r="G30" i="25"/>
  <c r="G31" i="25"/>
  <c r="H30" i="25"/>
  <c r="G32" i="25"/>
  <c r="G33" i="25"/>
  <c r="H32" i="25"/>
  <c r="I4" i="25"/>
  <c r="J4" i="25"/>
  <c r="R4" i="25"/>
  <c r="Q6" i="25"/>
  <c r="I6" i="25"/>
  <c r="J6" i="25"/>
  <c r="R6" i="25"/>
  <c r="Q8" i="25"/>
  <c r="I8" i="25"/>
  <c r="J8" i="25"/>
  <c r="R8" i="25"/>
  <c r="Q10" i="25"/>
  <c r="I10" i="25"/>
  <c r="J10" i="25"/>
  <c r="R10" i="25"/>
  <c r="Q12" i="25"/>
  <c r="I12" i="25"/>
  <c r="J12" i="25"/>
  <c r="R12" i="25"/>
  <c r="Q14" i="25"/>
  <c r="I14" i="25"/>
  <c r="J14" i="25"/>
  <c r="R14" i="25"/>
  <c r="Q16" i="25"/>
  <c r="I16" i="25"/>
  <c r="J16" i="25"/>
  <c r="R16" i="25"/>
  <c r="Q18" i="25"/>
  <c r="I18" i="25"/>
  <c r="J18" i="25"/>
  <c r="R18" i="25"/>
  <c r="Q20" i="25"/>
  <c r="I20" i="25"/>
  <c r="J20" i="25"/>
  <c r="R20" i="25"/>
  <c r="Q22" i="25"/>
  <c r="I22" i="25"/>
  <c r="J22" i="25"/>
  <c r="R22" i="25"/>
  <c r="Q24" i="25"/>
  <c r="I24" i="25"/>
  <c r="J24" i="25"/>
  <c r="R24" i="25"/>
  <c r="Q26" i="25"/>
  <c r="I26" i="25"/>
  <c r="J26" i="25"/>
  <c r="R26" i="25"/>
  <c r="Q28" i="25"/>
  <c r="I28" i="25"/>
  <c r="J28" i="25"/>
  <c r="R28" i="25"/>
  <c r="Q30" i="25"/>
  <c r="I30" i="25"/>
  <c r="J30" i="25"/>
  <c r="R30" i="25"/>
  <c r="Q32" i="25"/>
  <c r="I32" i="25"/>
  <c r="J32" i="25"/>
  <c r="R32" i="25"/>
  <c r="S4" i="25"/>
  <c r="T4" i="25"/>
  <c r="S30" i="25"/>
  <c r="T30" i="25"/>
  <c r="I18" i="1"/>
  <c r="I19" i="1"/>
  <c r="T18" i="25"/>
  <c r="I20" i="1"/>
  <c r="T53" i="25"/>
  <c r="I21" i="2"/>
  <c r="S32" i="25"/>
  <c r="E6" i="30"/>
  <c r="E4" i="30"/>
  <c r="E8" i="30"/>
  <c r="E10" i="30"/>
  <c r="E12" i="30"/>
  <c r="E14" i="30"/>
  <c r="E16" i="30"/>
  <c r="E18" i="30"/>
  <c r="E20" i="30"/>
  <c r="E24" i="30"/>
  <c r="E26" i="30"/>
  <c r="F6" i="30"/>
  <c r="G6" i="30"/>
  <c r="L10" i="27"/>
  <c r="L11" i="27"/>
  <c r="M10" i="27"/>
  <c r="L4" i="27"/>
  <c r="L5" i="27"/>
  <c r="M4" i="27"/>
  <c r="L6" i="27"/>
  <c r="L7" i="27"/>
  <c r="M6" i="27"/>
  <c r="L8" i="27"/>
  <c r="L9" i="27"/>
  <c r="M8" i="27"/>
  <c r="L12" i="27"/>
  <c r="L13" i="27"/>
  <c r="M12" i="27"/>
  <c r="L14" i="27"/>
  <c r="L15" i="27"/>
  <c r="M14" i="27"/>
  <c r="L16" i="27"/>
  <c r="L17" i="27"/>
  <c r="M16" i="27"/>
  <c r="L18" i="27"/>
  <c r="L19" i="27"/>
  <c r="M18" i="27"/>
  <c r="L20" i="27"/>
  <c r="L21" i="27"/>
  <c r="M20" i="27"/>
  <c r="L22" i="27"/>
  <c r="L23" i="27"/>
  <c r="M22" i="27"/>
  <c r="L24" i="27"/>
  <c r="L25" i="27"/>
  <c r="M24" i="27"/>
  <c r="N10" i="27"/>
  <c r="E10" i="27"/>
  <c r="E4" i="27"/>
  <c r="E6" i="27"/>
  <c r="E8" i="27"/>
  <c r="E12" i="27"/>
  <c r="E14" i="27"/>
  <c r="E16" i="27"/>
  <c r="E18" i="27"/>
  <c r="E20" i="27"/>
  <c r="E22" i="27"/>
  <c r="E24" i="27"/>
  <c r="F10" i="27"/>
  <c r="G10" i="27"/>
  <c r="O10" i="27"/>
  <c r="N4" i="27"/>
  <c r="F4" i="27"/>
  <c r="G4" i="27"/>
  <c r="O4" i="27"/>
  <c r="N6" i="27"/>
  <c r="F6" i="27"/>
  <c r="G6" i="27"/>
  <c r="O6" i="27"/>
  <c r="N8" i="27"/>
  <c r="F8" i="27"/>
  <c r="G8" i="27"/>
  <c r="O8" i="27"/>
  <c r="N12" i="27"/>
  <c r="F12" i="27"/>
  <c r="G12" i="27"/>
  <c r="O12" i="27"/>
  <c r="N14" i="27"/>
  <c r="F14" i="27"/>
  <c r="G14" i="27"/>
  <c r="O14" i="27"/>
  <c r="N16" i="27"/>
  <c r="F16" i="27"/>
  <c r="G16" i="27"/>
  <c r="O16" i="27"/>
  <c r="N18" i="27"/>
  <c r="F18" i="27"/>
  <c r="G18" i="27"/>
  <c r="O18" i="27"/>
  <c r="N20" i="27"/>
  <c r="F20" i="27"/>
  <c r="G20" i="27"/>
  <c r="O20" i="27"/>
  <c r="N22" i="27"/>
  <c r="F22" i="27"/>
  <c r="G22" i="27"/>
  <c r="O22" i="27"/>
  <c r="N24" i="27"/>
  <c r="F24" i="27"/>
  <c r="G24" i="27"/>
  <c r="O24" i="27"/>
  <c r="P10" i="27"/>
  <c r="I27" i="12"/>
  <c r="J27" i="12"/>
  <c r="G11" i="2"/>
  <c r="P53" i="27"/>
  <c r="Q53" i="27"/>
  <c r="F17" i="2"/>
  <c r="K6" i="28"/>
  <c r="K7" i="28"/>
  <c r="L6" i="28"/>
  <c r="K5" i="28"/>
  <c r="L4" i="28"/>
  <c r="K8" i="28"/>
  <c r="K9" i="28"/>
  <c r="L8" i="28"/>
  <c r="K10" i="28"/>
  <c r="K11" i="28"/>
  <c r="L10" i="28"/>
  <c r="K12" i="28"/>
  <c r="K13" i="28"/>
  <c r="L12" i="28"/>
  <c r="K14" i="28"/>
  <c r="K15" i="28"/>
  <c r="L14" i="28"/>
  <c r="K16" i="28"/>
  <c r="K17" i="28"/>
  <c r="L16" i="28"/>
  <c r="K18" i="28"/>
  <c r="K19" i="28"/>
  <c r="L18" i="28"/>
  <c r="K20" i="28"/>
  <c r="K21" i="28"/>
  <c r="L20" i="28"/>
  <c r="K24" i="28"/>
  <c r="K25" i="28"/>
  <c r="L24" i="28"/>
  <c r="K26" i="28"/>
  <c r="K27" i="28"/>
  <c r="L26" i="28"/>
  <c r="K28" i="28"/>
  <c r="K29" i="28"/>
  <c r="L28" i="28"/>
  <c r="M6" i="28"/>
  <c r="N6" i="28"/>
  <c r="E6" i="28"/>
  <c r="E8" i="28"/>
  <c r="E10" i="28"/>
  <c r="E12" i="28"/>
  <c r="E14" i="28"/>
  <c r="E16" i="28"/>
  <c r="E18" i="28"/>
  <c r="E20" i="28"/>
  <c r="E22" i="28"/>
  <c r="E26" i="28"/>
  <c r="E28" i="28"/>
  <c r="F6" i="28"/>
  <c r="G6" i="28"/>
  <c r="O6" i="28"/>
  <c r="M4" i="28"/>
  <c r="N4" i="28"/>
  <c r="F4" i="28"/>
  <c r="F8" i="28"/>
  <c r="F10" i="28"/>
  <c r="F12" i="28"/>
  <c r="F14" i="28"/>
  <c r="F16" i="28"/>
  <c r="F18" i="28"/>
  <c r="F20" i="28"/>
  <c r="F22" i="28"/>
  <c r="F24" i="28"/>
  <c r="F26" i="28"/>
  <c r="F28" i="28"/>
  <c r="G4" i="28"/>
  <c r="O4" i="28"/>
  <c r="M8" i="28"/>
  <c r="N8" i="28"/>
  <c r="G8" i="28"/>
  <c r="O8" i="28"/>
  <c r="M10" i="28"/>
  <c r="N10" i="28"/>
  <c r="G10" i="28"/>
  <c r="O10" i="28"/>
  <c r="M12" i="28"/>
  <c r="N12" i="28"/>
  <c r="G12" i="28"/>
  <c r="O12" i="28"/>
  <c r="M14" i="28"/>
  <c r="N14" i="28"/>
  <c r="G14" i="28"/>
  <c r="O14" i="28"/>
  <c r="M16" i="28"/>
  <c r="N16" i="28"/>
  <c r="G16" i="28"/>
  <c r="O16" i="28"/>
  <c r="M18" i="28"/>
  <c r="N18" i="28"/>
  <c r="G18" i="28"/>
  <c r="O18" i="28"/>
  <c r="M20" i="28"/>
  <c r="N20" i="28"/>
  <c r="G20" i="28"/>
  <c r="O20" i="28"/>
  <c r="G22" i="28"/>
  <c r="O22" i="28"/>
  <c r="M24" i="28"/>
  <c r="N24" i="28"/>
  <c r="G24" i="28"/>
  <c r="O24" i="28"/>
  <c r="M26" i="28"/>
  <c r="N26" i="28"/>
  <c r="G26" i="28"/>
  <c r="O26" i="28"/>
  <c r="M28" i="28"/>
  <c r="N28" i="28"/>
  <c r="G28" i="28"/>
  <c r="O28" i="28"/>
  <c r="P6" i="28"/>
  <c r="P8" i="28"/>
  <c r="P10" i="28"/>
  <c r="P12" i="28"/>
  <c r="P16" i="28"/>
  <c r="P18" i="28"/>
  <c r="P22" i="28"/>
  <c r="P24" i="28"/>
  <c r="P28" i="28"/>
  <c r="Q55" i="29"/>
  <c r="D17" i="2"/>
  <c r="E4" i="29"/>
  <c r="L4" i="29"/>
  <c r="E8" i="29"/>
  <c r="E6" i="29"/>
  <c r="E10" i="29"/>
  <c r="L56" i="30"/>
  <c r="L55" i="30"/>
  <c r="L27" i="30"/>
  <c r="L26" i="30"/>
  <c r="M26" i="30"/>
  <c r="L25" i="30"/>
  <c r="L24" i="30"/>
  <c r="M24" i="30"/>
  <c r="L23" i="30"/>
  <c r="L22" i="30"/>
  <c r="L21" i="30"/>
  <c r="L20" i="30"/>
  <c r="M20" i="30"/>
  <c r="L19" i="30"/>
  <c r="L18" i="30"/>
  <c r="M18" i="30"/>
  <c r="L17" i="30"/>
  <c r="L16" i="30"/>
  <c r="M16" i="30"/>
  <c r="L15" i="30"/>
  <c r="L14" i="30"/>
  <c r="M14" i="30"/>
  <c r="L13" i="30"/>
  <c r="L12" i="30"/>
  <c r="M12" i="30"/>
  <c r="L11" i="30"/>
  <c r="L10" i="30"/>
  <c r="M10" i="30"/>
  <c r="L9" i="30"/>
  <c r="L8" i="30"/>
  <c r="M8" i="30"/>
  <c r="L7" i="30"/>
  <c r="L6" i="30"/>
  <c r="M6" i="30"/>
  <c r="L5" i="30"/>
  <c r="L4" i="30"/>
  <c r="M4" i="30"/>
  <c r="N4" i="30"/>
  <c r="H4" i="12"/>
  <c r="H6" i="12"/>
  <c r="H7" i="12"/>
  <c r="H8" i="12"/>
  <c r="H9" i="12"/>
  <c r="H11" i="12"/>
  <c r="H12" i="12"/>
  <c r="H13" i="12"/>
  <c r="H14" i="12"/>
  <c r="H15" i="12"/>
  <c r="H16" i="12"/>
  <c r="F4" i="30"/>
  <c r="G4" i="30"/>
  <c r="O4" i="30"/>
  <c r="N6" i="30"/>
  <c r="O6" i="30"/>
  <c r="F8" i="30"/>
  <c r="G8" i="30"/>
  <c r="N8" i="30"/>
  <c r="O8" i="30"/>
  <c r="Q8" i="30"/>
  <c r="F10" i="30"/>
  <c r="G10" i="30"/>
  <c r="F12" i="30"/>
  <c r="G12" i="30"/>
  <c r="F14" i="30"/>
  <c r="G14" i="30"/>
  <c r="F16" i="30"/>
  <c r="G16" i="30"/>
  <c r="F18" i="30"/>
  <c r="G18" i="30"/>
  <c r="F20" i="30"/>
  <c r="F22" i="30"/>
  <c r="F24" i="30"/>
  <c r="G24" i="30"/>
  <c r="F26" i="30"/>
  <c r="G26" i="30"/>
  <c r="L25" i="29"/>
  <c r="L24" i="29"/>
  <c r="M24" i="29"/>
  <c r="E24" i="29"/>
  <c r="L23" i="29"/>
  <c r="L22" i="29"/>
  <c r="M22" i="29"/>
  <c r="E22" i="29"/>
  <c r="L21" i="29"/>
  <c r="L20" i="29"/>
  <c r="M20" i="29"/>
  <c r="E20" i="29"/>
  <c r="L19" i="29"/>
  <c r="L18" i="29"/>
  <c r="M18" i="29"/>
  <c r="E18" i="29"/>
  <c r="L17" i="29"/>
  <c r="L16" i="29"/>
  <c r="M16" i="29"/>
  <c r="E16" i="29"/>
  <c r="L15" i="29"/>
  <c r="L14" i="29"/>
  <c r="M14" i="29"/>
  <c r="E14" i="29"/>
  <c r="L13" i="29"/>
  <c r="L12" i="29"/>
  <c r="M12" i="29"/>
  <c r="E12" i="29"/>
  <c r="L11" i="29"/>
  <c r="L10" i="29"/>
  <c r="M10" i="29"/>
  <c r="L9" i="29"/>
  <c r="L8" i="29"/>
  <c r="M8" i="29"/>
  <c r="L7" i="29"/>
  <c r="L6" i="29"/>
  <c r="M6" i="29"/>
  <c r="L5" i="29"/>
  <c r="M4" i="29"/>
  <c r="N4" i="29"/>
  <c r="K46" i="28"/>
  <c r="K40" i="28"/>
  <c r="K23" i="28"/>
  <c r="K10" i="22"/>
  <c r="L10" i="22"/>
  <c r="E49" i="22"/>
  <c r="F49" i="22"/>
  <c r="G49" i="22"/>
  <c r="E51" i="22"/>
  <c r="F51" i="22"/>
  <c r="G51" i="22"/>
  <c r="E53" i="22"/>
  <c r="F53" i="22"/>
  <c r="G53" i="22"/>
  <c r="E55" i="22"/>
  <c r="F55" i="22"/>
  <c r="G55" i="22"/>
  <c r="E57" i="22"/>
  <c r="F57" i="22"/>
  <c r="G57" i="22"/>
  <c r="E59" i="22"/>
  <c r="F59" i="22"/>
  <c r="G59" i="22"/>
  <c r="E61" i="22"/>
  <c r="F61" i="22"/>
  <c r="G61" i="22"/>
  <c r="E63" i="22"/>
  <c r="F63" i="22"/>
  <c r="G63" i="22"/>
  <c r="E65" i="22"/>
  <c r="F65" i="22"/>
  <c r="G65" i="22"/>
  <c r="E67" i="22"/>
  <c r="F67" i="22"/>
  <c r="G67" i="22"/>
  <c r="E69" i="22"/>
  <c r="F69" i="22"/>
  <c r="G69" i="22"/>
  <c r="E71" i="22"/>
  <c r="F71" i="22"/>
  <c r="G71" i="22"/>
  <c r="E73" i="22"/>
  <c r="F73" i="22"/>
  <c r="G73" i="22"/>
  <c r="E75" i="22"/>
  <c r="F75" i="22"/>
  <c r="G75" i="22"/>
  <c r="E77" i="22"/>
  <c r="F77" i="22"/>
  <c r="G77" i="22"/>
  <c r="E79" i="22"/>
  <c r="F79" i="22"/>
  <c r="G79" i="22"/>
  <c r="E81" i="22"/>
  <c r="F81" i="22"/>
  <c r="G81" i="22"/>
  <c r="E83" i="22"/>
  <c r="F83" i="22"/>
  <c r="G83" i="22"/>
  <c r="E85" i="22"/>
  <c r="F85" i="22"/>
  <c r="G85" i="22"/>
  <c r="E47" i="22"/>
  <c r="G47" i="22"/>
  <c r="F47" i="22"/>
  <c r="L31" i="23"/>
  <c r="L30" i="23"/>
  <c r="M30" i="23"/>
  <c r="E30" i="23"/>
  <c r="L29" i="23"/>
  <c r="L28" i="23"/>
  <c r="M28" i="23"/>
  <c r="E28" i="23"/>
  <c r="L27" i="23"/>
  <c r="L26" i="23"/>
  <c r="M26" i="23"/>
  <c r="E26" i="23"/>
  <c r="L25" i="23"/>
  <c r="L24" i="23"/>
  <c r="M24" i="23"/>
  <c r="L23" i="23"/>
  <c r="L22" i="23"/>
  <c r="M22" i="23"/>
  <c r="E22" i="23"/>
  <c r="L21" i="23"/>
  <c r="L20" i="23"/>
  <c r="M20" i="23"/>
  <c r="L19" i="23"/>
  <c r="L18" i="23"/>
  <c r="M18" i="23"/>
  <c r="E18" i="23"/>
  <c r="L17" i="23"/>
  <c r="L16" i="23"/>
  <c r="M16" i="23"/>
  <c r="E16" i="23"/>
  <c r="L15" i="23"/>
  <c r="L14" i="23"/>
  <c r="M14" i="23"/>
  <c r="E14" i="23"/>
  <c r="L13" i="23"/>
  <c r="L12" i="23"/>
  <c r="M12" i="23"/>
  <c r="E12" i="23"/>
  <c r="L11" i="23"/>
  <c r="L10" i="23"/>
  <c r="M10" i="23"/>
  <c r="E10" i="23"/>
  <c r="L9" i="23"/>
  <c r="L8" i="23"/>
  <c r="M8" i="23"/>
  <c r="E8" i="23"/>
  <c r="L7" i="23"/>
  <c r="L6" i="23"/>
  <c r="M6" i="23"/>
  <c r="E6" i="23"/>
  <c r="L5" i="23"/>
  <c r="L4" i="23"/>
  <c r="M4" i="23"/>
  <c r="N4" i="23"/>
  <c r="E4" i="23"/>
  <c r="F4" i="23"/>
  <c r="E6" i="22"/>
  <c r="K53" i="22"/>
  <c r="L53" i="22"/>
  <c r="M53" i="22"/>
  <c r="N53" i="22"/>
  <c r="K55" i="22"/>
  <c r="L55" i="22"/>
  <c r="M55" i="22"/>
  <c r="N55" i="22"/>
  <c r="K57" i="22"/>
  <c r="L57" i="22"/>
  <c r="M57" i="22"/>
  <c r="N57" i="22"/>
  <c r="K59" i="22"/>
  <c r="L59" i="22"/>
  <c r="M59" i="22"/>
  <c r="N59" i="22"/>
  <c r="K61" i="22"/>
  <c r="L61" i="22"/>
  <c r="M61" i="22"/>
  <c r="N61" i="22"/>
  <c r="K63" i="22"/>
  <c r="L63" i="22"/>
  <c r="M63" i="22"/>
  <c r="N63" i="22"/>
  <c r="K65" i="22"/>
  <c r="L65" i="22"/>
  <c r="M65" i="22"/>
  <c r="N65" i="22"/>
  <c r="K67" i="22"/>
  <c r="L67" i="22"/>
  <c r="M67" i="22"/>
  <c r="N67" i="22"/>
  <c r="K69" i="22"/>
  <c r="L69" i="22"/>
  <c r="M69" i="22"/>
  <c r="N69" i="22"/>
  <c r="K71" i="22"/>
  <c r="L71" i="22"/>
  <c r="M71" i="22"/>
  <c r="N71" i="22"/>
  <c r="K73" i="22"/>
  <c r="L73" i="22"/>
  <c r="M73" i="22"/>
  <c r="N73" i="22"/>
  <c r="K75" i="22"/>
  <c r="L75" i="22"/>
  <c r="M75" i="22"/>
  <c r="N75" i="22"/>
  <c r="K77" i="22"/>
  <c r="L77" i="22"/>
  <c r="M77" i="22"/>
  <c r="N77" i="22"/>
  <c r="K79" i="22"/>
  <c r="L79" i="22"/>
  <c r="M79" i="22"/>
  <c r="N79" i="22"/>
  <c r="K81" i="22"/>
  <c r="L81" i="22"/>
  <c r="M81" i="22"/>
  <c r="N81" i="22"/>
  <c r="K83" i="22"/>
  <c r="L83" i="22"/>
  <c r="M83" i="22"/>
  <c r="N83" i="22"/>
  <c r="K85" i="22"/>
  <c r="L85" i="22"/>
  <c r="M85" i="22"/>
  <c r="N85" i="22"/>
  <c r="K42" i="22"/>
  <c r="L42" i="22"/>
  <c r="N42" i="22"/>
  <c r="M10" i="22"/>
  <c r="N10" i="22"/>
  <c r="K12" i="22"/>
  <c r="L12" i="22"/>
  <c r="M12" i="22"/>
  <c r="N12" i="22"/>
  <c r="K14" i="22"/>
  <c r="L14" i="22"/>
  <c r="M14" i="22"/>
  <c r="N14" i="22"/>
  <c r="K16" i="22"/>
  <c r="L16" i="22"/>
  <c r="M16" i="22"/>
  <c r="N16" i="22"/>
  <c r="K18" i="22"/>
  <c r="L18" i="22"/>
  <c r="M18" i="22"/>
  <c r="N18" i="22"/>
  <c r="K20" i="22"/>
  <c r="L20" i="22"/>
  <c r="M20" i="22"/>
  <c r="N20" i="22"/>
  <c r="K22" i="22"/>
  <c r="L22" i="22"/>
  <c r="M22" i="22"/>
  <c r="N22" i="22"/>
  <c r="K24" i="22"/>
  <c r="L24" i="22"/>
  <c r="M24" i="22"/>
  <c r="N24" i="22"/>
  <c r="K26" i="22"/>
  <c r="L26" i="22"/>
  <c r="M26" i="22"/>
  <c r="N26" i="22"/>
  <c r="K28" i="22"/>
  <c r="L28" i="22"/>
  <c r="M28" i="22"/>
  <c r="N28" i="22"/>
  <c r="K30" i="22"/>
  <c r="L30" i="22"/>
  <c r="M30" i="22"/>
  <c r="N30" i="22"/>
  <c r="K32" i="22"/>
  <c r="L32" i="22"/>
  <c r="M32" i="22"/>
  <c r="N32" i="22"/>
  <c r="K34" i="22"/>
  <c r="L34" i="22"/>
  <c r="M34" i="22"/>
  <c r="N34" i="22"/>
  <c r="K36" i="22"/>
  <c r="L36" i="22"/>
  <c r="M36" i="22"/>
  <c r="N36" i="22"/>
  <c r="K38" i="22"/>
  <c r="L38" i="22"/>
  <c r="M38" i="22"/>
  <c r="N38" i="22"/>
  <c r="K40" i="22"/>
  <c r="L40" i="22"/>
  <c r="M40" i="22"/>
  <c r="N40" i="22"/>
  <c r="M42" i="22"/>
  <c r="E4" i="22"/>
  <c r="K49" i="22"/>
  <c r="K50" i="22"/>
  <c r="K51" i="22"/>
  <c r="K52" i="22"/>
  <c r="K54" i="22"/>
  <c r="K56" i="22"/>
  <c r="K58" i="22"/>
  <c r="K60" i="22"/>
  <c r="K62" i="22"/>
  <c r="K64" i="22"/>
  <c r="K66" i="22"/>
  <c r="K68" i="22"/>
  <c r="K70" i="22"/>
  <c r="K72" i="22"/>
  <c r="K74" i="22"/>
  <c r="K76" i="22"/>
  <c r="K78" i="22"/>
  <c r="K80" i="22"/>
  <c r="K82" i="22"/>
  <c r="K84" i="22"/>
  <c r="K86" i="22"/>
  <c r="K48" i="22"/>
  <c r="K8" i="22"/>
  <c r="K9" i="22"/>
  <c r="K11" i="22"/>
  <c r="K13" i="22"/>
  <c r="K15" i="22"/>
  <c r="K17" i="22"/>
  <c r="K19" i="22"/>
  <c r="K21" i="22"/>
  <c r="K23" i="22"/>
  <c r="K25" i="22"/>
  <c r="K27" i="22"/>
  <c r="K29" i="22"/>
  <c r="K31" i="22"/>
  <c r="K33" i="22"/>
  <c r="K35" i="22"/>
  <c r="K37" i="22"/>
  <c r="K39" i="22"/>
  <c r="K41" i="22"/>
  <c r="K43" i="22"/>
  <c r="K5" i="22"/>
  <c r="K6" i="22"/>
  <c r="K7" i="22"/>
  <c r="K4" i="22"/>
  <c r="L4" i="22"/>
  <c r="O85" i="22"/>
  <c r="O83" i="22"/>
  <c r="O81" i="22"/>
  <c r="O79" i="22"/>
  <c r="O77" i="22"/>
  <c r="O75" i="22"/>
  <c r="O73" i="22"/>
  <c r="O71" i="22"/>
  <c r="O69" i="22"/>
  <c r="O67" i="22"/>
  <c r="O65" i="22"/>
  <c r="O63" i="22"/>
  <c r="O61" i="22"/>
  <c r="O59" i="22"/>
  <c r="O57" i="22"/>
  <c r="O55" i="22"/>
  <c r="O53" i="22"/>
  <c r="L51" i="22"/>
  <c r="L49" i="22"/>
  <c r="O42" i="22"/>
  <c r="P42" i="22"/>
  <c r="Q42" i="22"/>
  <c r="E42" i="22"/>
  <c r="O40" i="22"/>
  <c r="P40" i="22"/>
  <c r="Q40" i="22"/>
  <c r="E40" i="22"/>
  <c r="O38" i="22"/>
  <c r="P38" i="22"/>
  <c r="Q38" i="22"/>
  <c r="E38" i="22"/>
  <c r="O36" i="22"/>
  <c r="P36" i="22"/>
  <c r="Q36" i="22"/>
  <c r="E36" i="22"/>
  <c r="O34" i="22"/>
  <c r="P34" i="22"/>
  <c r="Q34" i="22"/>
  <c r="E34" i="22"/>
  <c r="O32" i="22"/>
  <c r="P32" i="22"/>
  <c r="Q32" i="22"/>
  <c r="E32" i="22"/>
  <c r="O30" i="22"/>
  <c r="P30" i="22"/>
  <c r="Q30" i="22"/>
  <c r="E30" i="22"/>
  <c r="O28" i="22"/>
  <c r="P28" i="22"/>
  <c r="Q28" i="22"/>
  <c r="E28" i="22"/>
  <c r="O26" i="22"/>
  <c r="P26" i="22"/>
  <c r="Q26" i="22"/>
  <c r="E26" i="22"/>
  <c r="O24" i="22"/>
  <c r="P24" i="22"/>
  <c r="Q24" i="22"/>
  <c r="E24" i="22"/>
  <c r="O22" i="22"/>
  <c r="P22" i="22"/>
  <c r="Q22" i="22"/>
  <c r="E22" i="22"/>
  <c r="O20" i="22"/>
  <c r="P20" i="22"/>
  <c r="Q20" i="22"/>
  <c r="E20" i="22"/>
  <c r="O18" i="22"/>
  <c r="P18" i="22"/>
  <c r="Q18" i="22"/>
  <c r="E18" i="22"/>
  <c r="O16" i="22"/>
  <c r="P16" i="22"/>
  <c r="Q16" i="22"/>
  <c r="E16" i="22"/>
  <c r="O14" i="22"/>
  <c r="P14" i="22"/>
  <c r="Q14" i="22"/>
  <c r="E14" i="22"/>
  <c r="O12" i="22"/>
  <c r="P12" i="22"/>
  <c r="Q12" i="22"/>
  <c r="E12" i="22"/>
  <c r="O10" i="22"/>
  <c r="P10" i="22"/>
  <c r="Q10" i="22"/>
  <c r="E10" i="22"/>
  <c r="E8" i="22"/>
  <c r="E6" i="21"/>
  <c r="E8" i="21"/>
  <c r="E10" i="21"/>
  <c r="E12" i="21"/>
  <c r="E4" i="21"/>
  <c r="L4" i="21"/>
  <c r="L5" i="21"/>
  <c r="M4" i="21"/>
  <c r="L6" i="21"/>
  <c r="L7" i="21"/>
  <c r="M6" i="21"/>
  <c r="F4" i="29"/>
  <c r="G4" i="29"/>
  <c r="O4" i="29"/>
  <c r="F6" i="29"/>
  <c r="N6" i="29"/>
  <c r="F8" i="29"/>
  <c r="N8" i="29"/>
  <c r="F10" i="29"/>
  <c r="F12" i="29"/>
  <c r="G12" i="29"/>
  <c r="F14" i="29"/>
  <c r="G14" i="29"/>
  <c r="F16" i="29"/>
  <c r="G16" i="29"/>
  <c r="F18" i="29"/>
  <c r="G18" i="29"/>
  <c r="F20" i="29"/>
  <c r="G20" i="29"/>
  <c r="F22" i="29"/>
  <c r="G22" i="29"/>
  <c r="F24" i="29"/>
  <c r="G24" i="29"/>
  <c r="M22" i="28"/>
  <c r="L6" i="22"/>
  <c r="L8" i="22"/>
  <c r="M8" i="22"/>
  <c r="G4" i="23"/>
  <c r="O4" i="23"/>
  <c r="F6" i="23"/>
  <c r="G6" i="23"/>
  <c r="F8" i="23"/>
  <c r="G8" i="23"/>
  <c r="F10" i="23"/>
  <c r="G10" i="23"/>
  <c r="F12" i="23"/>
  <c r="G12" i="23"/>
  <c r="F14" i="23"/>
  <c r="G14" i="23"/>
  <c r="F16" i="23"/>
  <c r="G16" i="23"/>
  <c r="F18" i="23"/>
  <c r="G18" i="23"/>
  <c r="F20" i="23"/>
  <c r="F22" i="23"/>
  <c r="G22" i="23"/>
  <c r="F24" i="23"/>
  <c r="F26" i="23"/>
  <c r="G26" i="23"/>
  <c r="F28" i="23"/>
  <c r="G28" i="23"/>
  <c r="F30" i="23"/>
  <c r="G30" i="23"/>
  <c r="N8" i="22"/>
  <c r="P53" i="22"/>
  <c r="Q53" i="22"/>
  <c r="P55" i="22"/>
  <c r="Q55" i="22"/>
  <c r="P57" i="22"/>
  <c r="Q57" i="22"/>
  <c r="P59" i="22"/>
  <c r="Q59" i="22"/>
  <c r="P61" i="22"/>
  <c r="Q61" i="22"/>
  <c r="P63" i="22"/>
  <c r="Q63" i="22"/>
  <c r="P65" i="22"/>
  <c r="Q65" i="22"/>
  <c r="P67" i="22"/>
  <c r="Q67" i="22"/>
  <c r="P69" i="22"/>
  <c r="Q69" i="22"/>
  <c r="P71" i="22"/>
  <c r="Q71" i="22"/>
  <c r="P73" i="22"/>
  <c r="Q73" i="22"/>
  <c r="P75" i="22"/>
  <c r="Q75" i="22"/>
  <c r="P77" i="22"/>
  <c r="Q77" i="22"/>
  <c r="P79" i="22"/>
  <c r="Q79" i="22"/>
  <c r="P81" i="22"/>
  <c r="Q81" i="22"/>
  <c r="P83" i="22"/>
  <c r="Q83" i="22"/>
  <c r="P85" i="22"/>
  <c r="Q85" i="22"/>
  <c r="M51" i="22"/>
  <c r="N51" i="22"/>
  <c r="M49" i="22"/>
  <c r="N49" i="22"/>
  <c r="F4" i="22"/>
  <c r="G4" i="22"/>
  <c r="F6" i="22"/>
  <c r="F8" i="22"/>
  <c r="G8" i="22"/>
  <c r="G10" i="22"/>
  <c r="F10" i="22"/>
  <c r="G12" i="22"/>
  <c r="F12" i="22"/>
  <c r="G14" i="22"/>
  <c r="F14" i="22"/>
  <c r="G16" i="22"/>
  <c r="F16" i="22"/>
  <c r="G18" i="22"/>
  <c r="F18" i="22"/>
  <c r="G20" i="22"/>
  <c r="F20" i="22"/>
  <c r="G22" i="22"/>
  <c r="F22" i="22"/>
  <c r="G24" i="22"/>
  <c r="F24" i="22"/>
  <c r="G26" i="22"/>
  <c r="F26" i="22"/>
  <c r="G28" i="22"/>
  <c r="F28" i="22"/>
  <c r="G30" i="22"/>
  <c r="F30" i="22"/>
  <c r="G32" i="22"/>
  <c r="F32" i="22"/>
  <c r="G34" i="22"/>
  <c r="F34" i="22"/>
  <c r="G36" i="22"/>
  <c r="F36" i="22"/>
  <c r="G38" i="22"/>
  <c r="F38" i="22"/>
  <c r="G40" i="22"/>
  <c r="F40" i="22"/>
  <c r="G42" i="22"/>
  <c r="F42" i="22"/>
  <c r="E14" i="21"/>
  <c r="E16" i="21"/>
  <c r="E18" i="21"/>
  <c r="E20" i="21"/>
  <c r="E22" i="21"/>
  <c r="E24" i="21"/>
  <c r="E26" i="21"/>
  <c r="F24" i="21"/>
  <c r="G24" i="21"/>
  <c r="F26" i="21"/>
  <c r="G26" i="21"/>
  <c r="L24" i="21"/>
  <c r="L25" i="21"/>
  <c r="M24" i="21"/>
  <c r="L26" i="21"/>
  <c r="L27" i="21"/>
  <c r="M26" i="21"/>
  <c r="L8" i="21"/>
  <c r="L9" i="21"/>
  <c r="M8" i="21"/>
  <c r="L10" i="21"/>
  <c r="L11" i="21"/>
  <c r="M10" i="21"/>
  <c r="L12" i="21"/>
  <c r="L13" i="21"/>
  <c r="M12" i="21"/>
  <c r="L14" i="21"/>
  <c r="L15" i="21"/>
  <c r="M14" i="21"/>
  <c r="L16" i="21"/>
  <c r="L17" i="21"/>
  <c r="M16" i="21"/>
  <c r="L18" i="21"/>
  <c r="L19" i="21"/>
  <c r="M18" i="21"/>
  <c r="L20" i="21"/>
  <c r="L21" i="21"/>
  <c r="M20" i="21"/>
  <c r="L22" i="21"/>
  <c r="L23" i="21"/>
  <c r="M22" i="21"/>
  <c r="N22" i="21"/>
  <c r="F22" i="21"/>
  <c r="G22" i="21"/>
  <c r="O22" i="21"/>
  <c r="F16" i="21"/>
  <c r="G16" i="21"/>
  <c r="I3" i="12"/>
  <c r="J3" i="12"/>
  <c r="P4" i="24"/>
  <c r="Q4" i="24"/>
  <c r="Q8" i="24"/>
  <c r="J5" i="1"/>
  <c r="P6" i="24"/>
  <c r="Q6" i="24"/>
  <c r="J6" i="1"/>
  <c r="J7" i="1"/>
  <c r="M6" i="22"/>
  <c r="N6" i="22"/>
  <c r="M4" i="22"/>
  <c r="N4" i="22"/>
  <c r="G6" i="22"/>
  <c r="O49" i="22"/>
  <c r="O51" i="22"/>
  <c r="P49" i="22"/>
  <c r="Q49" i="22"/>
  <c r="P51" i="22"/>
  <c r="Q51" i="22"/>
  <c r="O8" i="22"/>
  <c r="O6" i="22"/>
  <c r="O4" i="22"/>
  <c r="P4" i="22"/>
  <c r="N6" i="21"/>
  <c r="N4" i="21"/>
  <c r="F4" i="21"/>
  <c r="G4" i="21"/>
  <c r="O4" i="21"/>
  <c r="N12" i="21"/>
  <c r="N10" i="21"/>
  <c r="N8" i="21"/>
  <c r="F8" i="21"/>
  <c r="G5" i="1"/>
  <c r="P6" i="22"/>
  <c r="Q6" i="22"/>
  <c r="Q4" i="22"/>
  <c r="N5" i="1"/>
  <c r="P8" i="22"/>
  <c r="Q8" i="22"/>
  <c r="G8" i="21"/>
  <c r="F6" i="21"/>
  <c r="G6" i="21"/>
  <c r="O6" i="21"/>
  <c r="O8" i="21"/>
  <c r="F12" i="21"/>
  <c r="G12" i="21"/>
  <c r="O12" i="21"/>
  <c r="F10" i="21"/>
  <c r="G10" i="21"/>
  <c r="O10" i="2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M47" i="22"/>
  <c r="N14" i="29"/>
  <c r="O14" i="29"/>
  <c r="N12" i="29"/>
  <c r="O12" i="29"/>
  <c r="N10" i="29"/>
  <c r="G6" i="29"/>
  <c r="O6" i="29"/>
  <c r="G10" i="29"/>
  <c r="O10" i="29"/>
  <c r="G8" i="29"/>
  <c r="O8" i="29"/>
  <c r="N7" i="2"/>
  <c r="N8" i="2"/>
  <c r="N6" i="2"/>
  <c r="N10" i="2"/>
  <c r="N11" i="2"/>
  <c r="N12" i="2"/>
  <c r="N14" i="2"/>
  <c r="N13" i="2"/>
  <c r="N15" i="2"/>
  <c r="N16" i="2"/>
  <c r="N17" i="2"/>
  <c r="N18" i="2"/>
  <c r="N19" i="2"/>
  <c r="N20" i="2"/>
  <c r="N22" i="2"/>
  <c r="N21" i="2"/>
  <c r="N5" i="2"/>
  <c r="Q4" i="28"/>
  <c r="E6" i="1"/>
  <c r="P57" i="29"/>
  <c r="Q57" i="29"/>
  <c r="P51" i="29"/>
  <c r="Q51" i="29"/>
  <c r="P53" i="29"/>
  <c r="Q53" i="29"/>
  <c r="P47" i="29"/>
  <c r="Q47" i="29"/>
  <c r="Q49" i="29"/>
  <c r="P43" i="29"/>
  <c r="Q43" i="29"/>
  <c r="Q45" i="29"/>
  <c r="P39" i="29"/>
  <c r="Q39" i="29"/>
  <c r="P41" i="29"/>
  <c r="Q41" i="29"/>
  <c r="Q35" i="29"/>
  <c r="P37" i="29"/>
  <c r="Q37" i="29"/>
  <c r="P33" i="29"/>
  <c r="Q33" i="29"/>
  <c r="N22" i="29"/>
  <c r="O22" i="29"/>
  <c r="N20" i="29"/>
  <c r="O20" i="29"/>
  <c r="N18" i="29"/>
  <c r="O18" i="29"/>
  <c r="N16" i="29"/>
  <c r="O16" i="29"/>
  <c r="N24" i="29"/>
  <c r="O24" i="29"/>
  <c r="P24" i="29"/>
  <c r="Q24" i="29"/>
  <c r="P22" i="29"/>
  <c r="Q22" i="29"/>
  <c r="P20" i="29"/>
  <c r="Q20" i="29"/>
  <c r="P18" i="29"/>
  <c r="Q18" i="29"/>
  <c r="P16" i="29"/>
  <c r="Q16" i="29"/>
  <c r="P6" i="29"/>
  <c r="Q6" i="29"/>
  <c r="P14" i="29"/>
  <c r="Q14" i="29"/>
  <c r="P12" i="29"/>
  <c r="Q12" i="29"/>
  <c r="P8" i="29"/>
  <c r="Q8" i="29"/>
  <c r="P4" i="29"/>
  <c r="Q4" i="29"/>
  <c r="P10" i="29"/>
  <c r="Q10" i="29"/>
  <c r="D6" i="2"/>
  <c r="D16" i="2"/>
  <c r="D5" i="2"/>
  <c r="D19" i="2"/>
  <c r="D10" i="2"/>
  <c r="D15" i="2"/>
  <c r="D13" i="2"/>
  <c r="D11" i="2"/>
  <c r="D20" i="2"/>
  <c r="D12" i="2"/>
  <c r="D14" i="2"/>
  <c r="D7" i="2"/>
  <c r="D8" i="2"/>
  <c r="D5" i="1"/>
  <c r="D13" i="1"/>
  <c r="D14" i="1"/>
  <c r="D9" i="1"/>
  <c r="D16" i="1"/>
  <c r="D6" i="1"/>
  <c r="D11" i="1"/>
  <c r="D8" i="1"/>
  <c r="D12" i="1"/>
  <c r="D7" i="1"/>
  <c r="D15" i="1"/>
  <c r="Q57" i="28"/>
  <c r="P39" i="28"/>
  <c r="Q39" i="28"/>
  <c r="Q24" i="28"/>
  <c r="E7" i="1"/>
  <c r="Q20" i="28"/>
  <c r="E13" i="1"/>
  <c r="Q16" i="28"/>
  <c r="E10" i="1"/>
  <c r="Q41" i="28"/>
  <c r="P43" i="28"/>
  <c r="Q43" i="28"/>
  <c r="P49" i="28"/>
  <c r="Q49" i="28"/>
  <c r="P51" i="28"/>
  <c r="Q51" i="28"/>
  <c r="Q53" i="28"/>
  <c r="Q47" i="28"/>
  <c r="P55" i="28"/>
  <c r="Q55" i="28"/>
  <c r="P45" i="28"/>
  <c r="Q45" i="28"/>
  <c r="P37" i="28"/>
  <c r="Q37" i="28"/>
  <c r="Q14" i="28"/>
  <c r="E9" i="1"/>
  <c r="Q12" i="28"/>
  <c r="E8" i="1"/>
  <c r="Q10" i="28"/>
  <c r="E17" i="1"/>
  <c r="Q8" i="28"/>
  <c r="E15" i="1"/>
  <c r="Q6" i="28"/>
  <c r="E14" i="1"/>
  <c r="Q28" i="28"/>
  <c r="E12" i="1"/>
  <c r="Q26" i="28"/>
  <c r="E11" i="1"/>
  <c r="Q22" i="28"/>
  <c r="E16" i="1"/>
  <c r="Q18" i="28"/>
  <c r="E5" i="1"/>
  <c r="E6" i="2"/>
  <c r="E8" i="2"/>
  <c r="E5" i="2"/>
  <c r="E13" i="2"/>
  <c r="E10" i="2"/>
  <c r="E12" i="2"/>
  <c r="E15" i="2"/>
  <c r="E16" i="2"/>
  <c r="E11" i="2"/>
  <c r="E14" i="2"/>
  <c r="E7" i="2"/>
  <c r="E18" i="2"/>
  <c r="I21" i="12"/>
  <c r="J21" i="12"/>
  <c r="I22" i="12"/>
  <c r="J22" i="12"/>
  <c r="I23" i="12"/>
  <c r="J23" i="12"/>
  <c r="I24" i="12"/>
  <c r="J24" i="12"/>
  <c r="I25" i="12"/>
  <c r="J25" i="12"/>
  <c r="I26" i="12"/>
  <c r="J26" i="12"/>
  <c r="I28" i="12"/>
  <c r="J28" i="12"/>
  <c r="I29" i="12"/>
  <c r="J29" i="12"/>
  <c r="I30" i="12"/>
  <c r="J30" i="12"/>
  <c r="I31" i="12"/>
  <c r="J31" i="12"/>
  <c r="I32" i="12"/>
  <c r="J32" i="12"/>
  <c r="I33" i="12"/>
  <c r="J33" i="12"/>
  <c r="G5" i="2"/>
  <c r="G8" i="2"/>
  <c r="G10" i="2"/>
  <c r="G12" i="2"/>
  <c r="G6" i="2"/>
  <c r="G16" i="2"/>
  <c r="G15" i="2"/>
  <c r="G13" i="2"/>
  <c r="G17" i="2"/>
  <c r="G14" i="2"/>
  <c r="G18" i="2"/>
  <c r="G19" i="2"/>
  <c r="G7" i="2"/>
  <c r="I5" i="12"/>
  <c r="J5" i="12"/>
  <c r="G8" i="1"/>
  <c r="I6" i="12"/>
  <c r="J6" i="12"/>
  <c r="G7" i="1"/>
  <c r="I7" i="12"/>
  <c r="J7" i="12"/>
  <c r="G10" i="1"/>
  <c r="I8" i="12"/>
  <c r="J8" i="12"/>
  <c r="G13" i="1"/>
  <c r="I9" i="12"/>
  <c r="J9" i="12"/>
  <c r="G14" i="1"/>
  <c r="I11" i="12"/>
  <c r="J11" i="12"/>
  <c r="G11" i="1"/>
  <c r="I13" i="12"/>
  <c r="J13" i="12"/>
  <c r="G16" i="1"/>
  <c r="I14" i="12"/>
  <c r="J14" i="12"/>
  <c r="G19" i="1"/>
  <c r="I15" i="12"/>
  <c r="J15" i="12"/>
  <c r="G18" i="1"/>
  <c r="I16" i="12"/>
  <c r="J16" i="12"/>
  <c r="G17" i="1"/>
  <c r="I12" i="12"/>
  <c r="J12" i="12"/>
  <c r="G9" i="1"/>
  <c r="I4" i="12"/>
  <c r="J4" i="12"/>
  <c r="G6" i="1"/>
  <c r="P51" i="27"/>
  <c r="Q51" i="27"/>
  <c r="P14" i="27"/>
  <c r="Q14" i="27"/>
  <c r="P12" i="27"/>
  <c r="Q12" i="27"/>
  <c r="Q10" i="27"/>
  <c r="P35" i="27"/>
  <c r="Q35" i="27"/>
  <c r="P37" i="27"/>
  <c r="Q37" i="27"/>
  <c r="Q33" i="27"/>
  <c r="P47" i="27"/>
  <c r="Q47" i="27"/>
  <c r="P41" i="27"/>
  <c r="Q41" i="27"/>
  <c r="Q45" i="27"/>
  <c r="P49" i="27"/>
  <c r="Q49" i="27"/>
  <c r="P43" i="27"/>
  <c r="Q43" i="27"/>
  <c r="Q39" i="27"/>
  <c r="P24" i="27"/>
  <c r="Q24" i="27"/>
  <c r="P22" i="27"/>
  <c r="Q22" i="27"/>
  <c r="P18" i="27"/>
  <c r="Q18" i="27"/>
  <c r="Q20" i="27"/>
  <c r="P16" i="27"/>
  <c r="Q16" i="27"/>
  <c r="P6" i="27"/>
  <c r="Q6" i="27"/>
  <c r="Q4" i="27"/>
  <c r="P8" i="27"/>
  <c r="Q8" i="27"/>
  <c r="F8" i="2"/>
  <c r="F5" i="2"/>
  <c r="F10" i="2"/>
  <c r="F12" i="2"/>
  <c r="F15" i="2"/>
  <c r="F13" i="2"/>
  <c r="F16" i="2"/>
  <c r="F11" i="2"/>
  <c r="F14" i="2"/>
  <c r="F18" i="2"/>
  <c r="F7" i="2"/>
  <c r="F5" i="1"/>
  <c r="F15" i="1"/>
  <c r="F11" i="1"/>
  <c r="F9" i="1"/>
  <c r="F7" i="1"/>
  <c r="F6" i="1"/>
  <c r="F8" i="1"/>
  <c r="F13" i="1"/>
  <c r="F12" i="1"/>
  <c r="F10" i="1"/>
  <c r="F17" i="1"/>
  <c r="Q57" i="30"/>
  <c r="P59" i="30"/>
  <c r="Q59" i="30"/>
  <c r="P53" i="30"/>
  <c r="Q53" i="30"/>
  <c r="P55" i="30"/>
  <c r="Q55" i="30"/>
  <c r="Q49" i="30"/>
  <c r="P51" i="30"/>
  <c r="Q51" i="30"/>
  <c r="P45" i="30"/>
  <c r="Q45" i="30"/>
  <c r="P47" i="30"/>
  <c r="Q47" i="30"/>
  <c r="P41" i="30"/>
  <c r="Q41" i="30"/>
  <c r="P43" i="30"/>
  <c r="Q43" i="30"/>
  <c r="Q39" i="30"/>
  <c r="P33" i="30"/>
  <c r="Q33" i="30"/>
  <c r="P35" i="30"/>
  <c r="Q35" i="30"/>
  <c r="N26" i="30"/>
  <c r="O26" i="30"/>
  <c r="N24" i="30"/>
  <c r="O24" i="30"/>
  <c r="N20" i="30"/>
  <c r="O20" i="30"/>
  <c r="N18" i="30"/>
  <c r="O18" i="30"/>
  <c r="N16" i="30"/>
  <c r="O16" i="30"/>
  <c r="N14" i="30"/>
  <c r="O14" i="30"/>
  <c r="N12" i="30"/>
  <c r="O12" i="30"/>
  <c r="N10" i="30"/>
  <c r="O10" i="30"/>
  <c r="H10" i="2"/>
  <c r="H5" i="2"/>
  <c r="H8" i="2"/>
  <c r="H6" i="2"/>
  <c r="H12" i="2"/>
  <c r="H16" i="2"/>
  <c r="H11" i="2"/>
  <c r="H13" i="2"/>
  <c r="H15" i="2"/>
  <c r="H17" i="2"/>
  <c r="H14" i="2"/>
  <c r="H18" i="2"/>
  <c r="H22" i="2"/>
  <c r="H7" i="2"/>
  <c r="Q16" i="30"/>
  <c r="G22" i="30"/>
  <c r="O22" i="30"/>
  <c r="P26" i="30"/>
  <c r="Q26" i="30"/>
  <c r="P24" i="30"/>
  <c r="Q24" i="30"/>
  <c r="P22" i="30"/>
  <c r="Q22" i="30"/>
  <c r="P20" i="30"/>
  <c r="Q20" i="30"/>
  <c r="P18" i="30"/>
  <c r="Q18" i="30"/>
  <c r="P14" i="30"/>
  <c r="Q14" i="30"/>
  <c r="P12" i="30"/>
  <c r="Q12" i="30"/>
  <c r="P10" i="30"/>
  <c r="Q10" i="30"/>
  <c r="P6" i="30"/>
  <c r="Q6" i="30"/>
  <c r="P4" i="30"/>
  <c r="Q4" i="30"/>
  <c r="H11" i="1"/>
  <c r="H14" i="1"/>
  <c r="H5" i="1"/>
  <c r="H6" i="1"/>
  <c r="H9" i="1"/>
  <c r="H16" i="1"/>
  <c r="H8" i="1"/>
  <c r="H10" i="1"/>
  <c r="H12" i="1"/>
  <c r="H18" i="1"/>
  <c r="H7" i="1"/>
  <c r="H15" i="1"/>
  <c r="I10" i="12"/>
  <c r="J10" i="12"/>
  <c r="G12" i="1"/>
  <c r="S69" i="25"/>
  <c r="T10" i="25"/>
  <c r="S8" i="25"/>
  <c r="T8" i="25"/>
  <c r="S6" i="25"/>
  <c r="T6" i="25"/>
  <c r="S12" i="25"/>
  <c r="T12" i="25"/>
  <c r="S14" i="25"/>
  <c r="T14" i="25"/>
  <c r="T16" i="25"/>
  <c r="T20" i="25"/>
  <c r="T22" i="25"/>
  <c r="S24" i="25"/>
  <c r="T24" i="25"/>
  <c r="T26" i="25"/>
  <c r="S28" i="25"/>
  <c r="T28" i="25"/>
  <c r="T32" i="25"/>
  <c r="S67" i="25"/>
  <c r="S63" i="25"/>
  <c r="S61" i="25"/>
  <c r="S59" i="25"/>
  <c r="S55" i="25"/>
  <c r="S51" i="25"/>
  <c r="S49" i="25"/>
  <c r="S45" i="25"/>
  <c r="S41" i="25"/>
  <c r="S39" i="25"/>
  <c r="I5" i="1"/>
  <c r="I6" i="1"/>
  <c r="I8" i="1"/>
  <c r="I7" i="1"/>
  <c r="I10" i="1"/>
  <c r="I9" i="1"/>
  <c r="I12" i="1"/>
  <c r="I11" i="1"/>
  <c r="I13" i="1"/>
  <c r="I16" i="1"/>
  <c r="I15" i="1"/>
  <c r="I17" i="1"/>
  <c r="I12" i="2"/>
  <c r="T45" i="25"/>
  <c r="I13" i="2"/>
  <c r="T47" i="25"/>
  <c r="I7" i="2"/>
  <c r="T63" i="25"/>
  <c r="I19" i="2"/>
  <c r="T69" i="25"/>
  <c r="I20" i="2"/>
  <c r="T65" i="25"/>
  <c r="I18" i="2"/>
  <c r="T67" i="25"/>
  <c r="I17" i="2"/>
  <c r="T51" i="25"/>
  <c r="I15" i="2"/>
  <c r="T41" i="25"/>
  <c r="I14" i="2"/>
  <c r="T55" i="25"/>
  <c r="I16" i="2"/>
  <c r="T61" i="25"/>
  <c r="I11" i="2"/>
  <c r="T39" i="25"/>
  <c r="I8" i="2"/>
  <c r="T57" i="25"/>
  <c r="I6" i="2"/>
  <c r="T49" i="25"/>
  <c r="I10" i="2"/>
  <c r="T59" i="25"/>
  <c r="I5" i="2"/>
  <c r="P26" i="24"/>
  <c r="Q26" i="24"/>
  <c r="J13" i="1"/>
  <c r="P24" i="24"/>
  <c r="Q24" i="24"/>
  <c r="J10" i="1"/>
  <c r="P22" i="24"/>
  <c r="Q22" i="24"/>
  <c r="J16" i="1"/>
  <c r="P20" i="24"/>
  <c r="Q20" i="24"/>
  <c r="J12" i="1"/>
  <c r="P18" i="24"/>
  <c r="Q18" i="24"/>
  <c r="J11" i="1"/>
  <c r="P16" i="24"/>
  <c r="Q16" i="24"/>
  <c r="J8" i="1"/>
  <c r="Q14" i="24"/>
  <c r="J14" i="1"/>
  <c r="Q12" i="24"/>
  <c r="J17" i="1"/>
  <c r="P10" i="24"/>
  <c r="Q10" i="24"/>
  <c r="J9" i="1"/>
  <c r="P57" i="24"/>
  <c r="Q57" i="24"/>
  <c r="Q53" i="24"/>
  <c r="P55" i="24"/>
  <c r="Q55" i="24"/>
  <c r="P49" i="24"/>
  <c r="Q49" i="24"/>
  <c r="Q51" i="24"/>
  <c r="P45" i="24"/>
  <c r="Q45" i="24"/>
  <c r="P47" i="24"/>
  <c r="Q47" i="24"/>
  <c r="Q41" i="24"/>
  <c r="P43" i="24"/>
  <c r="Q43" i="24"/>
  <c r="P37" i="24"/>
  <c r="Q37" i="24"/>
  <c r="P39" i="24"/>
  <c r="Q39" i="24"/>
  <c r="Q35" i="24"/>
  <c r="J5" i="2"/>
  <c r="J6" i="2"/>
  <c r="J8" i="2"/>
  <c r="J10" i="2"/>
  <c r="J12" i="2"/>
  <c r="J11" i="2"/>
  <c r="J13" i="2"/>
  <c r="J16" i="2"/>
  <c r="J15" i="2"/>
  <c r="J18" i="2"/>
  <c r="J19" i="2"/>
  <c r="J21" i="2"/>
  <c r="J7" i="2"/>
  <c r="N30" i="23"/>
  <c r="O30" i="23"/>
  <c r="N28" i="23"/>
  <c r="O28" i="23"/>
  <c r="N26" i="23"/>
  <c r="O26" i="23"/>
  <c r="N24" i="23"/>
  <c r="N22" i="23"/>
  <c r="O22" i="23"/>
  <c r="N20" i="23"/>
  <c r="N18" i="23"/>
  <c r="O18" i="23"/>
  <c r="N16" i="23"/>
  <c r="O16" i="23"/>
  <c r="N14" i="23"/>
  <c r="O14" i="23"/>
  <c r="N12" i="23"/>
  <c r="O12" i="23"/>
  <c r="N10" i="23"/>
  <c r="O10" i="23"/>
  <c r="N8" i="23"/>
  <c r="O8" i="23"/>
  <c r="N6" i="23"/>
  <c r="O6" i="23"/>
  <c r="Q24" i="23"/>
  <c r="G24" i="23"/>
  <c r="G20" i="23"/>
  <c r="L18" i="2"/>
  <c r="P67" i="23"/>
  <c r="Q67" i="23"/>
  <c r="L12" i="2"/>
  <c r="P65" i="23"/>
  <c r="Q65" i="23"/>
  <c r="L20" i="2"/>
  <c r="P63" i="23"/>
  <c r="Q63" i="23"/>
  <c r="L17" i="2"/>
  <c r="P61" i="23"/>
  <c r="Q61" i="23"/>
  <c r="L5" i="2"/>
  <c r="P59" i="23"/>
  <c r="Q59" i="23"/>
  <c r="L6" i="2"/>
  <c r="P57" i="23"/>
  <c r="Q57" i="23"/>
  <c r="L21" i="2"/>
  <c r="P55" i="23"/>
  <c r="Q55" i="23"/>
  <c r="L15" i="2"/>
  <c r="P53" i="23"/>
  <c r="Q53" i="23"/>
  <c r="L13" i="2"/>
  <c r="P51" i="23"/>
  <c r="Q51" i="23"/>
  <c r="L16" i="2"/>
  <c r="P49" i="23"/>
  <c r="Q49" i="23"/>
  <c r="L10" i="2"/>
  <c r="Q47" i="23"/>
  <c r="L7" i="2"/>
  <c r="P45" i="23"/>
  <c r="Q45" i="23"/>
  <c r="L14" i="2"/>
  <c r="P43" i="23"/>
  <c r="Q43" i="23"/>
  <c r="L19" i="2"/>
  <c r="Q41" i="23"/>
  <c r="L11" i="2"/>
  <c r="P39" i="23"/>
  <c r="Q39" i="23"/>
  <c r="L8" i="2"/>
  <c r="O20" i="23"/>
  <c r="O24" i="23"/>
  <c r="P30" i="23"/>
  <c r="Q30" i="23"/>
  <c r="P28" i="23"/>
  <c r="Q28" i="23"/>
  <c r="P26" i="23"/>
  <c r="Q26" i="23"/>
  <c r="P22" i="23"/>
  <c r="Q22" i="23"/>
  <c r="P20" i="23"/>
  <c r="Q20" i="23"/>
  <c r="P18" i="23"/>
  <c r="Q18" i="23"/>
  <c r="P16" i="23"/>
  <c r="Q16" i="23"/>
  <c r="P14" i="23"/>
  <c r="Q14" i="23"/>
  <c r="P12" i="23"/>
  <c r="Q12" i="23"/>
  <c r="P10" i="23"/>
  <c r="Q10" i="23"/>
  <c r="P4" i="23"/>
  <c r="Q4" i="23"/>
  <c r="P6" i="23"/>
  <c r="Q6" i="23"/>
  <c r="P8" i="23"/>
  <c r="Q8" i="23"/>
  <c r="L6" i="1"/>
  <c r="L9" i="1"/>
  <c r="L14" i="1"/>
  <c r="L12" i="1"/>
  <c r="L16" i="1"/>
  <c r="L13" i="1"/>
  <c r="L17" i="1"/>
  <c r="L8" i="1"/>
  <c r="L15" i="1"/>
  <c r="L20" i="1"/>
  <c r="L5" i="1"/>
  <c r="L11" i="1"/>
  <c r="L7" i="1"/>
  <c r="L10" i="1"/>
  <c r="Q59" i="21"/>
  <c r="Q53" i="21"/>
  <c r="Q45" i="21"/>
  <c r="Q41" i="21"/>
  <c r="P35" i="21"/>
  <c r="Q35" i="21"/>
  <c r="P33" i="21"/>
  <c r="Q33" i="21"/>
  <c r="N24" i="21"/>
  <c r="O24" i="21"/>
  <c r="N26" i="21"/>
  <c r="O26" i="21"/>
  <c r="N18" i="21"/>
  <c r="F18" i="21"/>
  <c r="G18" i="21"/>
  <c r="O18" i="21"/>
  <c r="N20" i="21"/>
  <c r="F20" i="21"/>
  <c r="G20" i="21"/>
  <c r="O20" i="21"/>
  <c r="N16" i="21"/>
  <c r="O16" i="21"/>
  <c r="N14" i="21"/>
  <c r="F14" i="21"/>
  <c r="G14" i="21"/>
  <c r="O14" i="21"/>
  <c r="Q26" i="21"/>
  <c r="P14" i="21"/>
  <c r="Q14" i="21"/>
  <c r="P57" i="21"/>
  <c r="Q57" i="21"/>
  <c r="P55" i="21"/>
  <c r="Q55" i="21"/>
  <c r="Q37" i="21"/>
  <c r="P39" i="21"/>
  <c r="Q39" i="21"/>
  <c r="P43" i="21"/>
  <c r="Q43" i="21"/>
  <c r="P47" i="21"/>
  <c r="Q47" i="21"/>
  <c r="P49" i="21"/>
  <c r="Q49" i="21"/>
  <c r="P51" i="21"/>
  <c r="Q51" i="21"/>
  <c r="P31" i="21"/>
  <c r="Q31" i="21"/>
  <c r="M9" i="2"/>
  <c r="C9" i="2"/>
  <c r="P22" i="21"/>
  <c r="Q22" i="21"/>
  <c r="Q24" i="21"/>
  <c r="Q18" i="21"/>
  <c r="P20" i="21"/>
  <c r="Q20" i="21"/>
  <c r="Q6" i="21"/>
  <c r="P4" i="21"/>
  <c r="Q4" i="21"/>
  <c r="P10" i="21"/>
  <c r="Q10" i="21"/>
  <c r="P12" i="21"/>
  <c r="Q12" i="21"/>
  <c r="P8" i="21"/>
  <c r="Q8" i="21"/>
  <c r="P16" i="21"/>
  <c r="Q16" i="21"/>
  <c r="M7" i="2"/>
  <c r="C7" i="2"/>
  <c r="M8" i="2"/>
  <c r="C8" i="2"/>
  <c r="M6" i="2"/>
  <c r="C6" i="2"/>
  <c r="M10" i="2"/>
  <c r="C10" i="2"/>
  <c r="M11" i="2"/>
  <c r="C11" i="2"/>
  <c r="M12" i="2"/>
  <c r="C12" i="2"/>
  <c r="C14" i="2"/>
  <c r="M13" i="2"/>
  <c r="C13" i="2"/>
  <c r="M15" i="2"/>
  <c r="C15" i="2"/>
  <c r="M16" i="2"/>
  <c r="C16" i="2"/>
  <c r="M17" i="2"/>
  <c r="C17" i="2"/>
  <c r="M18" i="2"/>
  <c r="C18" i="2"/>
  <c r="M19" i="2"/>
  <c r="C19" i="2"/>
  <c r="C20" i="2"/>
  <c r="C22" i="2"/>
  <c r="M21" i="2"/>
  <c r="C21" i="2"/>
  <c r="M5" i="2"/>
  <c r="C5" i="2"/>
  <c r="M6" i="1"/>
  <c r="C6" i="1"/>
  <c r="M7" i="1"/>
  <c r="C7" i="1"/>
  <c r="M8" i="1"/>
  <c r="C8" i="1"/>
  <c r="M9" i="1"/>
  <c r="C9" i="1"/>
  <c r="M10" i="1"/>
  <c r="C10" i="1"/>
  <c r="M11" i="1"/>
  <c r="C11" i="1"/>
  <c r="C14" i="1"/>
  <c r="M13" i="1"/>
  <c r="C13" i="1"/>
  <c r="M15" i="1"/>
  <c r="C15" i="1"/>
  <c r="C16" i="1"/>
  <c r="M17" i="1"/>
  <c r="C17" i="1"/>
  <c r="C18" i="1"/>
  <c r="C19" i="1"/>
  <c r="M20" i="1"/>
  <c r="C20" i="1"/>
  <c r="M5" i="1"/>
  <c r="C5" i="1"/>
  <c r="M12" i="1"/>
  <c r="C12" i="1"/>
</calcChain>
</file>

<file path=xl/sharedStrings.xml><?xml version="1.0" encoding="utf-8"?>
<sst xmlns="http://schemas.openxmlformats.org/spreadsheetml/2006/main" count="2096" uniqueCount="95">
  <si>
    <t>Kolo:</t>
  </si>
  <si>
    <t>Poř.</t>
  </si>
  <si>
    <t>Družstvo</t>
  </si>
  <si>
    <t>Celkem</t>
  </si>
  <si>
    <t>Děhylov</t>
  </si>
  <si>
    <t>Závada</t>
  </si>
  <si>
    <t>Dobroslavice</t>
  </si>
  <si>
    <t>Markvartovice</t>
  </si>
  <si>
    <t>Darkovice</t>
  </si>
  <si>
    <t>Ludgeřovice</t>
  </si>
  <si>
    <t>Hlučín</t>
  </si>
  <si>
    <t>Kronika</t>
  </si>
  <si>
    <t>Bohuslavice</t>
  </si>
  <si>
    <t>Bobrovníky</t>
  </si>
  <si>
    <t>Vřesina</t>
  </si>
  <si>
    <t>body</t>
  </si>
  <si>
    <t>1.</t>
  </si>
  <si>
    <t>Strahovice</t>
  </si>
  <si>
    <t>2.</t>
  </si>
  <si>
    <t>3.</t>
  </si>
  <si>
    <t>4.</t>
  </si>
  <si>
    <t>5.</t>
  </si>
  <si>
    <t>6.</t>
  </si>
  <si>
    <t>7.</t>
  </si>
  <si>
    <t>Kozmice</t>
  </si>
  <si>
    <t>8.</t>
  </si>
  <si>
    <t>9.</t>
  </si>
  <si>
    <t>10.</t>
  </si>
  <si>
    <t>11.</t>
  </si>
  <si>
    <t>12.</t>
  </si>
  <si>
    <t>Jilešovice</t>
  </si>
  <si>
    <t>13.</t>
  </si>
  <si>
    <t>PÚ</t>
  </si>
  <si>
    <t>Součet umístění</t>
  </si>
  <si>
    <t>Body</t>
  </si>
  <si>
    <t>st.č.</t>
  </si>
  <si>
    <t>Výsledný čas</t>
  </si>
  <si>
    <t>Umístění</t>
  </si>
  <si>
    <t>1. čas</t>
  </si>
  <si>
    <t>2.čas</t>
  </si>
  <si>
    <t>trestné</t>
  </si>
  <si>
    <t>Štafeta mix</t>
  </si>
  <si>
    <t>Uzlová štafeta</t>
  </si>
  <si>
    <t>čas</t>
  </si>
  <si>
    <t>2. čas</t>
  </si>
  <si>
    <t>14.</t>
  </si>
  <si>
    <t>poř.</t>
  </si>
  <si>
    <t>3. čas</t>
  </si>
  <si>
    <t>4. čas</t>
  </si>
  <si>
    <t>5. čas</t>
  </si>
  <si>
    <t>součet 5t</t>
  </si>
  <si>
    <t>Pořádi</t>
  </si>
  <si>
    <t>Místo</t>
  </si>
  <si>
    <t>Bělá</t>
  </si>
  <si>
    <t>15.</t>
  </si>
  <si>
    <t>1. kolo Hlučínské ligy mládeže - Děhylov 5.9.2021</t>
  </si>
  <si>
    <t>3. kolo Hlučínské ligy mládeže -  Závada 26.9.2021</t>
  </si>
  <si>
    <t>7. kolo Hlučínské ligy mládeže - Bohuslavice 30.4.2023</t>
  </si>
  <si>
    <t>8. kolo Hlučínské ligy mládeže - Markvartovice 14.5.2023</t>
  </si>
  <si>
    <t>9. kolo Hlučínské ligy mládeže - Bobrovníky 4.6.2023</t>
  </si>
  <si>
    <t>10. kolo Hlučínské ligy mládeže - Dobroslavice 18.6.2023</t>
  </si>
  <si>
    <t>6. kolo Hlučínské ligy mládeže - Darkovice 27.11.2022</t>
  </si>
  <si>
    <t>4. kolo Hlučínské ligy mládeže - Dobroslavice 28. 9. 2022</t>
  </si>
  <si>
    <t>2. kolo Hlučínské ligy mládeže - Bělá 18.9.2022</t>
  </si>
  <si>
    <t>5. kolo Hlučínské ligy mládeže - Hať 2.10.2022</t>
  </si>
  <si>
    <t>Hať</t>
  </si>
  <si>
    <t>Hlučínská Liga Mládeže 2022/2023 - mladší žáci</t>
  </si>
  <si>
    <t>I. pokus</t>
  </si>
  <si>
    <t>II. pokus</t>
  </si>
  <si>
    <t>LP</t>
  </si>
  <si>
    <t>PP</t>
  </si>
  <si>
    <t>Mladší žáci</t>
  </si>
  <si>
    <t>16.</t>
  </si>
  <si>
    <t>17.</t>
  </si>
  <si>
    <t>18.</t>
  </si>
  <si>
    <t>19.</t>
  </si>
  <si>
    <t>20.</t>
  </si>
  <si>
    <t>Starší žáci</t>
  </si>
  <si>
    <t>Bobrovníky A</t>
  </si>
  <si>
    <t>Bobrovníky B</t>
  </si>
  <si>
    <t>Chuchelna</t>
  </si>
  <si>
    <t>Markvartovice A</t>
  </si>
  <si>
    <t>Markvartovice B</t>
  </si>
  <si>
    <t>Štafeta požárních dvojic</t>
  </si>
  <si>
    <t>Štafeta 4x60m</t>
  </si>
  <si>
    <t>ZPV</t>
  </si>
  <si>
    <t>Děhylov A</t>
  </si>
  <si>
    <t>Kozmice A</t>
  </si>
  <si>
    <t>Kozmice B</t>
  </si>
  <si>
    <t>Děhylov B</t>
  </si>
  <si>
    <t>N</t>
  </si>
  <si>
    <t>Celkové pořadí</t>
  </si>
  <si>
    <t>Pelkové pořadí</t>
  </si>
  <si>
    <t>Šilheřovice</t>
  </si>
  <si>
    <t>Hlučínská Liga Mládeže 2022/2023 - starší žáci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</si>
</sst>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m:ss.0;@"/>
  </numFmts>
  <fonts count="25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</fills>
  <borders count="16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/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medium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ck">
        <color indexed="8"/>
      </right>
      <top style="medium">
        <color indexed="8"/>
      </top>
      <bottom/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ck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8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ck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indexed="8"/>
      </bottom>
      <diagonal/>
    </border>
    <border>
      <left style="medium">
        <color rgb="FF000000"/>
      </left>
      <right style="thick">
        <color indexed="8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8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345">
    <xf numFmtId="0" fontId="0" fillId="0" borderId="0" xfId="0"/>
    <xf numFmtId="0" fontId="4" fillId="0" borderId="0" xfId="0" applyFont="1"/>
    <xf numFmtId="0" fontId="5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wrapText="1"/>
    </xf>
    <xf numFmtId="0" fontId="7" fillId="0" borderId="0" xfId="0" applyFont="1"/>
    <xf numFmtId="0" fontId="7" fillId="0" borderId="3" xfId="0" applyFont="1" applyFill="1" applyBorder="1"/>
    <xf numFmtId="0" fontId="7" fillId="0" borderId="0" xfId="0" applyFont="1" applyBorder="1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7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8" fillId="2" borderId="12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9" fillId="0" borderId="0" xfId="0" applyFont="1"/>
    <xf numFmtId="0" fontId="7" fillId="0" borderId="0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8" fillId="2" borderId="20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/>
    </xf>
    <xf numFmtId="0" fontId="7" fillId="0" borderId="21" xfId="0" applyFont="1" applyFill="1" applyBorder="1"/>
    <xf numFmtId="0" fontId="7" fillId="0" borderId="22" xfId="0" applyFont="1" applyFill="1" applyBorder="1" applyAlignment="1">
      <alignment vertical="center"/>
    </xf>
    <xf numFmtId="0" fontId="8" fillId="2" borderId="23" xfId="1" applyFont="1" applyFill="1" applyBorder="1" applyAlignment="1">
      <alignment horizontal="center" vertical="center" wrapText="1"/>
    </xf>
    <xf numFmtId="0" fontId="5" fillId="3" borderId="24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5" borderId="16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wrapText="1"/>
    </xf>
    <xf numFmtId="0" fontId="5" fillId="6" borderId="26" xfId="1" applyFont="1" applyFill="1" applyBorder="1" applyAlignment="1">
      <alignment horizontal="center" wrapText="1"/>
    </xf>
    <xf numFmtId="0" fontId="5" fillId="5" borderId="26" xfId="1" applyFont="1" applyFill="1" applyBorder="1" applyAlignment="1">
      <alignment horizontal="center" wrapText="1"/>
    </xf>
    <xf numFmtId="0" fontId="5" fillId="2" borderId="27" xfId="1" applyFont="1" applyFill="1" applyBorder="1" applyAlignment="1">
      <alignment vertical="center"/>
    </xf>
    <xf numFmtId="0" fontId="5" fillId="2" borderId="28" xfId="1" applyFont="1" applyFill="1" applyBorder="1" applyAlignment="1">
      <alignment horizontal="center" wrapText="1"/>
    </xf>
    <xf numFmtId="14" fontId="5" fillId="2" borderId="29" xfId="1" applyNumberFormat="1" applyFont="1" applyFill="1" applyBorder="1" applyAlignment="1">
      <alignment horizontal="center" wrapText="1"/>
    </xf>
    <xf numFmtId="14" fontId="5" fillId="6" borderId="30" xfId="1" applyNumberFormat="1" applyFont="1" applyFill="1" applyBorder="1" applyAlignment="1">
      <alignment horizontal="center" wrapText="1"/>
    </xf>
    <xf numFmtId="14" fontId="5" fillId="5" borderId="30" xfId="1" applyNumberFormat="1" applyFont="1" applyFill="1" applyBorder="1" applyAlignment="1">
      <alignment horizontal="center" wrapText="1"/>
    </xf>
    <xf numFmtId="0" fontId="5" fillId="5" borderId="30" xfId="1" applyFont="1" applyFill="1" applyBorder="1" applyAlignment="1">
      <alignment horizontal="center" wrapText="1"/>
    </xf>
    <xf numFmtId="164" fontId="7" fillId="0" borderId="31" xfId="0" applyNumberFormat="1" applyFont="1" applyFill="1" applyBorder="1" applyAlignment="1" applyProtection="1">
      <alignment horizontal="center" vertical="center"/>
      <protection locked="0"/>
    </xf>
    <xf numFmtId="164" fontId="7" fillId="0" borderId="13" xfId="0" applyNumberFormat="1" applyFont="1" applyFill="1" applyBorder="1" applyAlignment="1" applyProtection="1">
      <alignment horizontal="center" vertical="center"/>
      <protection locked="0"/>
    </xf>
    <xf numFmtId="164" fontId="7" fillId="0" borderId="15" xfId="0" applyNumberFormat="1" applyFont="1" applyFill="1" applyBorder="1" applyAlignment="1" applyProtection="1">
      <alignment horizontal="center" vertical="center"/>
      <protection locked="0"/>
    </xf>
    <xf numFmtId="164" fontId="7" fillId="0" borderId="14" xfId="0" applyNumberFormat="1" applyFont="1" applyFill="1" applyBorder="1" applyAlignment="1" applyProtection="1">
      <alignment horizontal="center" vertical="center"/>
      <protection locked="0"/>
    </xf>
    <xf numFmtId="164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  <xf numFmtId="0" fontId="11" fillId="0" borderId="34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center" vertical="center"/>
    </xf>
    <xf numFmtId="0" fontId="11" fillId="0" borderId="36" xfId="0" applyFont="1" applyFill="1" applyBorder="1" applyAlignment="1" applyProtection="1">
      <alignment horizontal="center" vertical="center"/>
    </xf>
    <xf numFmtId="0" fontId="11" fillId="0" borderId="37" xfId="0" applyFont="1" applyFill="1" applyBorder="1" applyAlignment="1" applyProtection="1">
      <alignment horizontal="center" vertical="center"/>
    </xf>
    <xf numFmtId="0" fontId="11" fillId="0" borderId="38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/>
    </xf>
    <xf numFmtId="0" fontId="0" fillId="0" borderId="0" xfId="0" applyProtection="1"/>
    <xf numFmtId="0" fontId="14" fillId="2" borderId="40" xfId="0" applyFont="1" applyFill="1" applyBorder="1" applyAlignment="1" applyProtection="1">
      <alignment horizontal="center" vertical="center"/>
    </xf>
    <xf numFmtId="0" fontId="14" fillId="2" borderId="33" xfId="0" applyFont="1" applyFill="1" applyBorder="1" applyAlignment="1" applyProtection="1">
      <alignment horizontal="center" vertical="center" wrapText="1"/>
    </xf>
    <xf numFmtId="0" fontId="14" fillId="2" borderId="41" xfId="0" applyFont="1" applyFill="1" applyBorder="1" applyAlignment="1" applyProtection="1">
      <alignment vertical="center" wrapText="1"/>
    </xf>
    <xf numFmtId="0" fontId="14" fillId="2" borderId="33" xfId="0" applyFont="1" applyFill="1" applyBorder="1" applyAlignment="1" applyProtection="1">
      <alignment vertical="center" wrapText="1"/>
    </xf>
    <xf numFmtId="0" fontId="14" fillId="2" borderId="38" xfId="0" applyFont="1" applyFill="1" applyBorder="1" applyAlignment="1" applyProtection="1">
      <alignment horizontal="center" vertical="center" wrapText="1"/>
    </xf>
    <xf numFmtId="0" fontId="13" fillId="2" borderId="41" xfId="0" applyFont="1" applyFill="1" applyBorder="1" applyAlignment="1" applyProtection="1">
      <alignment horizontal="center" vertical="center" wrapText="1"/>
    </xf>
    <xf numFmtId="0" fontId="14" fillId="2" borderId="42" xfId="0" applyFont="1" applyFill="1" applyBorder="1" applyAlignment="1" applyProtection="1">
      <alignment horizontal="center" vertical="center" wrapText="1"/>
    </xf>
    <xf numFmtId="47" fontId="14" fillId="2" borderId="15" xfId="0" applyNumberFormat="1" applyFont="1" applyFill="1" applyBorder="1" applyAlignment="1" applyProtection="1">
      <alignment horizontal="center" vertical="center" wrapText="1"/>
    </xf>
    <xf numFmtId="0" fontId="14" fillId="2" borderId="43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vertical="center" wrapText="1"/>
    </xf>
    <xf numFmtId="0" fontId="14" fillId="2" borderId="4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164" fontId="7" fillId="0" borderId="13" xfId="0" applyNumberFormat="1" applyFont="1" applyFill="1" applyBorder="1" applyAlignment="1" applyProtection="1">
      <alignment horizontal="center" vertical="center"/>
    </xf>
    <xf numFmtId="164" fontId="7" fillId="0" borderId="15" xfId="0" applyNumberFormat="1" applyFont="1" applyFill="1" applyBorder="1" applyAlignment="1" applyProtection="1">
      <alignment horizontal="center" vertical="center"/>
    </xf>
    <xf numFmtId="164" fontId="7" fillId="0" borderId="14" xfId="0" applyNumberFormat="1" applyFont="1" applyFill="1" applyBorder="1" applyAlignment="1" applyProtection="1">
      <alignment horizontal="center" vertical="center"/>
    </xf>
    <xf numFmtId="164" fontId="7" fillId="0" borderId="17" xfId="0" applyNumberFormat="1" applyFont="1" applyFill="1" applyBorder="1" applyAlignment="1" applyProtection="1">
      <alignment horizontal="center" vertical="center"/>
    </xf>
    <xf numFmtId="164" fontId="7" fillId="0" borderId="45" xfId="0" applyNumberFormat="1" applyFont="1" applyFill="1" applyBorder="1" applyAlignment="1" applyProtection="1">
      <alignment horizontal="center" vertical="center"/>
      <protection locked="0"/>
    </xf>
    <xf numFmtId="1" fontId="7" fillId="0" borderId="11" xfId="0" applyNumberFormat="1" applyFont="1" applyFill="1" applyBorder="1" applyAlignment="1" applyProtection="1">
      <alignment horizontal="center" vertical="center"/>
      <protection locked="0"/>
    </xf>
    <xf numFmtId="164" fontId="7" fillId="0" borderId="37" xfId="0" applyNumberFormat="1" applyFont="1" applyFill="1" applyBorder="1" applyAlignment="1" applyProtection="1">
      <alignment horizontal="center" vertical="center"/>
      <protection locked="0"/>
    </xf>
    <xf numFmtId="1" fontId="7" fillId="0" borderId="14" xfId="0" applyNumberFormat="1" applyFont="1" applyFill="1" applyBorder="1" applyAlignment="1" applyProtection="1">
      <alignment horizontal="center" vertical="center"/>
      <protection locked="0"/>
    </xf>
    <xf numFmtId="164" fontId="7" fillId="0" borderId="36" xfId="0" applyNumberFormat="1" applyFont="1" applyFill="1" applyBorder="1" applyAlignment="1" applyProtection="1">
      <alignment horizontal="center" vertical="center"/>
      <protection locked="0"/>
    </xf>
    <xf numFmtId="1" fontId="7" fillId="0" borderId="13" xfId="0" applyNumberFormat="1" applyFont="1" applyFill="1" applyBorder="1" applyAlignment="1" applyProtection="1">
      <alignment horizontal="center" vertical="center"/>
      <protection locked="0"/>
    </xf>
    <xf numFmtId="164" fontId="7" fillId="0" borderId="38" xfId="0" applyNumberFormat="1" applyFont="1" applyFill="1" applyBorder="1" applyAlignment="1" applyProtection="1">
      <alignment horizontal="center" vertical="center"/>
      <protection locked="0"/>
    </xf>
    <xf numFmtId="1" fontId="7" fillId="0" borderId="15" xfId="0" applyNumberFormat="1" applyFont="1" applyFill="1" applyBorder="1" applyAlignment="1" applyProtection="1">
      <alignment horizontal="center" vertical="center"/>
      <protection locked="0"/>
    </xf>
    <xf numFmtId="164" fontId="7" fillId="0" borderId="16" xfId="0" applyNumberFormat="1" applyFont="1" applyFill="1" applyBorder="1" applyAlignment="1" applyProtection="1">
      <alignment horizontal="center" vertical="center"/>
      <protection locked="0"/>
    </xf>
    <xf numFmtId="1" fontId="7" fillId="0" borderId="16" xfId="0" applyNumberFormat="1" applyFont="1" applyFill="1" applyBorder="1" applyAlignment="1" applyProtection="1">
      <alignment horizontal="center" vertical="center"/>
      <protection locked="0"/>
    </xf>
    <xf numFmtId="164" fontId="7" fillId="0" borderId="39" xfId="0" applyNumberFormat="1" applyFont="1" applyFill="1" applyBorder="1" applyAlignment="1" applyProtection="1">
      <alignment horizontal="center" vertical="center"/>
      <protection locked="0"/>
    </xf>
    <xf numFmtId="1" fontId="7" fillId="0" borderId="17" xfId="0" applyNumberFormat="1" applyFont="1" applyFill="1" applyBorder="1" applyAlignment="1" applyProtection="1">
      <alignment horizontal="center" vertical="center"/>
      <protection locked="0"/>
    </xf>
    <xf numFmtId="164" fontId="7" fillId="0" borderId="46" xfId="0" applyNumberFormat="1" applyFont="1" applyFill="1" applyBorder="1" applyAlignment="1" applyProtection="1">
      <alignment horizontal="center" vertical="center"/>
      <protection locked="0"/>
    </xf>
    <xf numFmtId="164" fontId="7" fillId="0" borderId="47" xfId="0" applyNumberFormat="1" applyFont="1" applyFill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vertical="center" wrapText="1"/>
    </xf>
    <xf numFmtId="0" fontId="14" fillId="2" borderId="32" xfId="0" applyFont="1" applyFill="1" applyBorder="1" applyAlignment="1" applyProtection="1">
      <alignment vertical="center" wrapText="1"/>
    </xf>
    <xf numFmtId="0" fontId="14" fillId="2" borderId="37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 applyProtection="1">
      <alignment horizontal="center" vertical="center" wrapText="1"/>
    </xf>
    <xf numFmtId="47" fontId="14" fillId="2" borderId="14" xfId="0" applyNumberFormat="1" applyFont="1" applyFill="1" applyBorder="1" applyAlignment="1" applyProtection="1">
      <alignment horizontal="center" vertical="center" wrapText="1"/>
    </xf>
    <xf numFmtId="0" fontId="14" fillId="2" borderId="49" xfId="0" applyFont="1" applyFill="1" applyBorder="1" applyAlignment="1" applyProtection="1">
      <alignment horizontal="center" vertical="center" wrapText="1"/>
    </xf>
    <xf numFmtId="1" fontId="14" fillId="2" borderId="49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14" fillId="2" borderId="43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165" fontId="3" fillId="0" borderId="51" xfId="0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7" borderId="54" xfId="0" applyFont="1" applyFill="1" applyBorder="1" applyAlignment="1">
      <alignment horizontal="left" vertical="center"/>
    </xf>
    <xf numFmtId="0" fontId="14" fillId="7" borderId="55" xfId="0" applyFont="1" applyFill="1" applyBorder="1" applyAlignment="1">
      <alignment horizontal="center" vertical="center"/>
    </xf>
    <xf numFmtId="0" fontId="14" fillId="7" borderId="56" xfId="0" applyFont="1" applyFill="1" applyBorder="1" applyAlignment="1">
      <alignment horizontal="center" vertical="center"/>
    </xf>
    <xf numFmtId="0" fontId="14" fillId="7" borderId="57" xfId="0" applyFont="1" applyFill="1" applyBorder="1" applyAlignment="1">
      <alignment horizontal="center" vertical="center"/>
    </xf>
    <xf numFmtId="0" fontId="14" fillId="7" borderId="58" xfId="0" applyFont="1" applyFill="1" applyBorder="1" applyAlignment="1">
      <alignment horizontal="center" vertical="center"/>
    </xf>
    <xf numFmtId="0" fontId="15" fillId="7" borderId="58" xfId="0" applyFont="1" applyFill="1" applyBorder="1" applyAlignment="1">
      <alignment horizontal="center" vertical="center"/>
    </xf>
    <xf numFmtId="0" fontId="16" fillId="7" borderId="59" xfId="0" applyFont="1" applyFill="1" applyBorder="1" applyAlignment="1">
      <alignment horizontal="center" vertical="center"/>
    </xf>
    <xf numFmtId="164" fontId="3" fillId="0" borderId="51" xfId="0" applyNumberFormat="1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3" fillId="0" borderId="61" xfId="1" applyFont="1" applyFill="1" applyBorder="1" applyAlignment="1" applyProtection="1">
      <alignment horizontal="center" vertical="center"/>
    </xf>
    <xf numFmtId="0" fontId="3" fillId="5" borderId="62" xfId="1" applyFont="1" applyFill="1" applyBorder="1" applyAlignment="1" applyProtection="1">
      <alignment horizontal="center" vertical="center"/>
    </xf>
    <xf numFmtId="0" fontId="3" fillId="0" borderId="62" xfId="1" applyFont="1" applyFill="1" applyBorder="1" applyAlignment="1" applyProtection="1">
      <alignment horizontal="center" vertical="center"/>
    </xf>
    <xf numFmtId="0" fontId="3" fillId="0" borderId="63" xfId="1" applyFont="1" applyFill="1" applyBorder="1" applyAlignment="1" applyProtection="1">
      <alignment horizontal="center" vertical="center"/>
    </xf>
    <xf numFmtId="0" fontId="5" fillId="2" borderId="64" xfId="1" applyFont="1" applyFill="1" applyBorder="1" applyAlignment="1">
      <alignment vertical="center"/>
    </xf>
    <xf numFmtId="0" fontId="5" fillId="6" borderId="65" xfId="1" applyFont="1" applyFill="1" applyBorder="1" applyAlignment="1">
      <alignment horizontal="center" wrapText="1"/>
    </xf>
    <xf numFmtId="0" fontId="5" fillId="2" borderId="66" xfId="1" applyFont="1" applyFill="1" applyBorder="1" applyAlignment="1">
      <alignment vertical="center"/>
    </xf>
    <xf numFmtId="14" fontId="5" fillId="2" borderId="67" xfId="1" applyNumberFormat="1" applyFont="1" applyFill="1" applyBorder="1" applyAlignment="1">
      <alignment horizontal="center" wrapText="1"/>
    </xf>
    <xf numFmtId="0" fontId="6" fillId="2" borderId="34" xfId="1" applyFont="1" applyFill="1" applyBorder="1" applyAlignment="1">
      <alignment horizontal="center" vertical="center" wrapText="1"/>
    </xf>
    <xf numFmtId="0" fontId="5" fillId="0" borderId="68" xfId="1" applyFont="1" applyFill="1" applyBorder="1" applyAlignment="1">
      <alignment horizontal="center" vertical="center"/>
    </xf>
    <xf numFmtId="0" fontId="6" fillId="2" borderId="69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0" fontId="6" fillId="2" borderId="35" xfId="1" applyFont="1" applyFill="1" applyBorder="1" applyAlignment="1">
      <alignment horizontal="center" vertical="center" wrapText="1"/>
    </xf>
    <xf numFmtId="0" fontId="8" fillId="2" borderId="60" xfId="1" applyFont="1" applyFill="1" applyBorder="1" applyAlignment="1">
      <alignment horizontal="center" vertical="center" wrapText="1"/>
    </xf>
    <xf numFmtId="0" fontId="5" fillId="3" borderId="70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5" borderId="17" xfId="1" applyFont="1" applyFill="1" applyBorder="1" applyAlignment="1">
      <alignment horizontal="center" vertical="center"/>
    </xf>
    <xf numFmtId="0" fontId="5" fillId="0" borderId="71" xfId="1" applyFont="1" applyFill="1" applyBorder="1" applyAlignment="1">
      <alignment horizontal="center" vertical="center"/>
    </xf>
    <xf numFmtId="0" fontId="5" fillId="0" borderId="72" xfId="1" applyFont="1" applyFill="1" applyBorder="1" applyAlignment="1">
      <alignment horizontal="center" vertical="center"/>
    </xf>
    <xf numFmtId="164" fontId="7" fillId="0" borderId="73" xfId="0" applyNumberFormat="1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>
      <alignment vertical="center"/>
    </xf>
    <xf numFmtId="0" fontId="13" fillId="0" borderId="74" xfId="0" applyFont="1" applyBorder="1" applyAlignment="1">
      <alignment vertical="center"/>
    </xf>
    <xf numFmtId="164" fontId="24" fillId="0" borderId="75" xfId="0" applyNumberFormat="1" applyFont="1" applyBorder="1" applyAlignment="1">
      <alignment horizontal="center" vertical="center"/>
    </xf>
    <xf numFmtId="2" fontId="24" fillId="0" borderId="4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vertical="center"/>
    </xf>
    <xf numFmtId="164" fontId="24" fillId="0" borderId="12" xfId="0" applyNumberFormat="1" applyFont="1" applyBorder="1" applyAlignment="1">
      <alignment horizontal="center" vertical="center"/>
    </xf>
    <xf numFmtId="164" fontId="24" fillId="0" borderId="6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2" fontId="24" fillId="0" borderId="12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2" fontId="24" fillId="0" borderId="6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77" xfId="0" applyFont="1" applyBorder="1" applyAlignment="1">
      <alignment vertical="center"/>
    </xf>
    <xf numFmtId="164" fontId="24" fillId="0" borderId="60" xfId="0" applyNumberFormat="1" applyFont="1" applyBorder="1" applyAlignment="1">
      <alignment horizontal="center" vertical="center"/>
    </xf>
    <xf numFmtId="2" fontId="24" fillId="0" borderId="60" xfId="0" applyNumberFormat="1" applyFont="1" applyBorder="1" applyAlignment="1">
      <alignment horizontal="center" vertical="center"/>
    </xf>
    <xf numFmtId="164" fontId="3" fillId="0" borderId="78" xfId="0" applyNumberFormat="1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164" fontId="24" fillId="0" borderId="7" xfId="0" applyNumberFormat="1" applyFont="1" applyBorder="1" applyAlignment="1">
      <alignment horizontal="center" vertical="center"/>
    </xf>
    <xf numFmtId="165" fontId="3" fillId="0" borderId="80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81" xfId="0" applyFont="1" applyBorder="1" applyAlignment="1">
      <alignment vertical="center"/>
    </xf>
    <xf numFmtId="165" fontId="3" fillId="0" borderId="81" xfId="0" applyNumberFormat="1" applyFont="1" applyBorder="1" applyAlignment="1">
      <alignment horizontal="center" vertical="center"/>
    </xf>
    <xf numFmtId="164" fontId="24" fillId="0" borderId="23" xfId="0" applyNumberFormat="1" applyFont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164" fontId="24" fillId="0" borderId="82" xfId="0" applyNumberFormat="1" applyFont="1" applyBorder="1" applyAlignment="1">
      <alignment horizontal="center" vertical="center"/>
    </xf>
    <xf numFmtId="164" fontId="24" fillId="0" borderId="83" xfId="0" applyNumberFormat="1" applyFont="1" applyBorder="1" applyAlignment="1">
      <alignment horizontal="center" vertical="center"/>
    </xf>
    <xf numFmtId="164" fontId="24" fillId="0" borderId="3" xfId="0" applyNumberFormat="1" applyFont="1" applyBorder="1" applyAlignment="1">
      <alignment horizontal="center" vertical="center"/>
    </xf>
    <xf numFmtId="164" fontId="24" fillId="0" borderId="84" xfId="0" applyNumberFormat="1" applyFont="1" applyBorder="1" applyAlignment="1">
      <alignment horizontal="center" vertical="center"/>
    </xf>
    <xf numFmtId="164" fontId="24" fillId="0" borderId="85" xfId="0" applyNumberFormat="1" applyFont="1" applyBorder="1" applyAlignment="1">
      <alignment horizontal="center" vertical="center"/>
    </xf>
    <xf numFmtId="164" fontId="24" fillId="0" borderId="86" xfId="0" applyNumberFormat="1" applyFont="1" applyBorder="1" applyAlignment="1">
      <alignment horizontal="center" vertical="center"/>
    </xf>
    <xf numFmtId="164" fontId="24" fillId="0" borderId="45" xfId="0" applyNumberFormat="1" applyFont="1" applyBorder="1" applyAlignment="1">
      <alignment horizontal="center" vertical="center"/>
    </xf>
    <xf numFmtId="164" fontId="24" fillId="0" borderId="87" xfId="0" applyNumberFormat="1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 wrapText="1"/>
    </xf>
    <xf numFmtId="0" fontId="7" fillId="0" borderId="143" xfId="0" applyFont="1" applyBorder="1" applyAlignment="1">
      <alignment horizontal="center" vertical="center" wrapText="1"/>
    </xf>
    <xf numFmtId="0" fontId="7" fillId="0" borderId="144" xfId="0" applyFont="1" applyBorder="1" applyAlignment="1">
      <alignment horizontal="center" vertical="center" wrapText="1"/>
    </xf>
    <xf numFmtId="164" fontId="7" fillId="0" borderId="144" xfId="0" applyNumberFormat="1" applyFont="1" applyFill="1" applyBorder="1" applyAlignment="1">
      <alignment horizontal="center" vertical="center"/>
    </xf>
    <xf numFmtId="0" fontId="0" fillId="0" borderId="145" xfId="0" applyBorder="1" applyAlignment="1">
      <alignment vertical="center" wrapText="1"/>
    </xf>
    <xf numFmtId="0" fontId="0" fillId="0" borderId="146" xfId="0" applyBorder="1" applyAlignment="1">
      <alignment vertical="center" wrapText="1"/>
    </xf>
    <xf numFmtId="164" fontId="7" fillId="0" borderId="146" xfId="0" applyNumberFormat="1" applyFont="1" applyFill="1" applyBorder="1" applyAlignment="1">
      <alignment horizontal="center" vertical="center"/>
    </xf>
    <xf numFmtId="0" fontId="7" fillId="8" borderId="143" xfId="0" applyFont="1" applyFill="1" applyBorder="1" applyAlignment="1">
      <alignment horizontal="center" vertical="center" wrapText="1"/>
    </xf>
    <xf numFmtId="0" fontId="7" fillId="8" borderId="144" xfId="0" applyFont="1" applyFill="1" applyBorder="1" applyAlignment="1">
      <alignment horizontal="center" vertical="center" wrapText="1"/>
    </xf>
    <xf numFmtId="0" fontId="0" fillId="8" borderId="145" xfId="0" applyFill="1" applyBorder="1" applyAlignment="1">
      <alignment vertical="center" wrapText="1"/>
    </xf>
    <xf numFmtId="0" fontId="0" fillId="8" borderId="146" xfId="0" applyFill="1" applyBorder="1" applyAlignment="1">
      <alignment vertical="center" wrapText="1"/>
    </xf>
    <xf numFmtId="0" fontId="11" fillId="0" borderId="88" xfId="0" applyFont="1" applyFill="1" applyBorder="1" applyAlignment="1" applyProtection="1">
      <alignment horizontal="center" vertical="center"/>
    </xf>
    <xf numFmtId="0" fontId="11" fillId="0" borderId="89" xfId="0" applyFont="1" applyFill="1" applyBorder="1" applyAlignment="1" applyProtection="1">
      <alignment horizontal="center" vertical="center"/>
    </xf>
    <xf numFmtId="0" fontId="0" fillId="0" borderId="144" xfId="0" applyBorder="1" applyAlignment="1">
      <alignment vertical="center" wrapText="1"/>
    </xf>
    <xf numFmtId="164" fontId="7" fillId="0" borderId="144" xfId="0" applyNumberFormat="1" applyFont="1" applyFill="1" applyBorder="1" applyAlignment="1" applyProtection="1">
      <alignment horizontal="center" vertical="center"/>
      <protection locked="0"/>
    </xf>
    <xf numFmtId="164" fontId="7" fillId="0" borderId="146" xfId="0" applyNumberFormat="1" applyFont="1" applyFill="1" applyBorder="1" applyAlignment="1" applyProtection="1">
      <alignment horizontal="center" vertical="center"/>
      <protection locked="0"/>
    </xf>
    <xf numFmtId="0" fontId="0" fillId="8" borderId="144" xfId="0" applyFill="1" applyBorder="1" applyAlignment="1">
      <alignment vertical="center" wrapText="1"/>
    </xf>
    <xf numFmtId="0" fontId="7" fillId="0" borderId="147" xfId="0" applyFont="1" applyBorder="1" applyAlignment="1">
      <alignment horizontal="center" vertical="center" wrapText="1"/>
    </xf>
    <xf numFmtId="0" fontId="0" fillId="0" borderId="148" xfId="0" applyBorder="1" applyAlignment="1">
      <alignment vertical="center" wrapText="1"/>
    </xf>
    <xf numFmtId="0" fontId="7" fillId="8" borderId="147" xfId="0" applyFont="1" applyFill="1" applyBorder="1" applyAlignment="1">
      <alignment horizontal="center" vertical="center" wrapText="1"/>
    </xf>
    <xf numFmtId="0" fontId="0" fillId="8" borderId="148" xfId="0" applyFill="1" applyBorder="1" applyAlignment="1">
      <alignment vertical="center" wrapText="1"/>
    </xf>
    <xf numFmtId="0" fontId="11" fillId="0" borderId="90" xfId="0" applyFont="1" applyFill="1" applyBorder="1" applyAlignment="1" applyProtection="1">
      <alignment horizontal="center" vertical="center"/>
    </xf>
    <xf numFmtId="0" fontId="0" fillId="0" borderId="149" xfId="0" applyBorder="1" applyAlignment="1">
      <alignment vertical="center" wrapText="1"/>
    </xf>
    <xf numFmtId="164" fontId="7" fillId="0" borderId="149" xfId="0" applyNumberFormat="1" applyFont="1" applyFill="1" applyBorder="1" applyAlignment="1" applyProtection="1">
      <alignment horizontal="center" vertical="center"/>
      <protection locked="0"/>
    </xf>
    <xf numFmtId="0" fontId="0" fillId="0" borderId="150" xfId="0" applyBorder="1" applyAlignment="1">
      <alignment vertical="center" wrapText="1"/>
    </xf>
    <xf numFmtId="164" fontId="7" fillId="0" borderId="149" xfId="0" applyNumberFormat="1" applyFont="1" applyFill="1" applyBorder="1" applyAlignment="1">
      <alignment horizontal="center" vertical="center"/>
    </xf>
    <xf numFmtId="0" fontId="11" fillId="0" borderId="91" xfId="0" applyFont="1" applyFill="1" applyBorder="1" applyAlignment="1" applyProtection="1">
      <alignment horizontal="center" vertical="center"/>
    </xf>
    <xf numFmtId="0" fontId="11" fillId="0" borderId="92" xfId="0" applyFont="1" applyFill="1" applyBorder="1" applyAlignment="1" applyProtection="1">
      <alignment horizontal="center" vertical="center"/>
    </xf>
    <xf numFmtId="0" fontId="7" fillId="0" borderId="145" xfId="0" applyFont="1" applyBorder="1" applyAlignment="1">
      <alignment horizontal="center" vertical="center" wrapText="1"/>
    </xf>
    <xf numFmtId="0" fontId="7" fillId="0" borderId="146" xfId="0" applyFont="1" applyBorder="1" applyAlignment="1">
      <alignment horizontal="center" vertical="center" wrapText="1"/>
    </xf>
    <xf numFmtId="0" fontId="0" fillId="0" borderId="151" xfId="0" applyBorder="1" applyAlignment="1">
      <alignment vertical="center" wrapText="1"/>
    </xf>
    <xf numFmtId="0" fontId="7" fillId="0" borderId="93" xfId="0" applyFont="1" applyFill="1" applyBorder="1" applyAlignment="1">
      <alignment vertical="center"/>
    </xf>
    <xf numFmtId="0" fontId="5" fillId="0" borderId="94" xfId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93" xfId="0" applyFont="1" applyFill="1" applyBorder="1" applyAlignment="1">
      <alignment horizontal="left" vertical="center"/>
    </xf>
    <xf numFmtId="0" fontId="5" fillId="5" borderId="94" xfId="1" applyFont="1" applyFill="1" applyBorder="1" applyAlignment="1">
      <alignment horizontal="center" vertical="center"/>
    </xf>
    <xf numFmtId="0" fontId="6" fillId="0" borderId="116" xfId="1" applyFont="1" applyFill="1" applyBorder="1" applyAlignment="1">
      <alignment horizontal="center" vertical="center" wrapText="1"/>
    </xf>
    <xf numFmtId="0" fontId="3" fillId="2" borderId="95" xfId="1" applyFont="1" applyFill="1" applyBorder="1" applyAlignment="1" applyProtection="1">
      <alignment horizontal="center" vertical="center"/>
    </xf>
    <xf numFmtId="0" fontId="3" fillId="2" borderId="96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11" fillId="0" borderId="97" xfId="0" applyFont="1" applyFill="1" applyBorder="1" applyAlignment="1" applyProtection="1">
      <alignment horizontal="center" vertical="center"/>
    </xf>
    <xf numFmtId="0" fontId="15" fillId="0" borderId="98" xfId="0" applyFont="1" applyFill="1" applyBorder="1" applyAlignment="1" applyProtection="1">
      <alignment horizontal="center" vertical="center"/>
    </xf>
    <xf numFmtId="0" fontId="15" fillId="0" borderId="99" xfId="0" applyFont="1" applyFill="1" applyBorder="1" applyAlignment="1" applyProtection="1">
      <alignment horizontal="center" vertical="center"/>
    </xf>
    <xf numFmtId="0" fontId="3" fillId="0" borderId="100" xfId="0" applyFont="1" applyFill="1" applyBorder="1" applyAlignment="1" applyProtection="1">
      <alignment horizontal="center" vertical="center"/>
    </xf>
    <xf numFmtId="0" fontId="3" fillId="0" borderId="101" xfId="0" applyFont="1" applyFill="1" applyBorder="1" applyAlignment="1" applyProtection="1">
      <alignment horizontal="center" vertical="center"/>
    </xf>
    <xf numFmtId="0" fontId="7" fillId="0" borderId="64" xfId="0" applyFont="1" applyFill="1" applyBorder="1" applyAlignment="1" applyProtection="1">
      <alignment horizontal="center" vertical="center"/>
    </xf>
    <xf numFmtId="0" fontId="7" fillId="0" borderId="102" xfId="0" applyFont="1" applyFill="1" applyBorder="1" applyAlignment="1" applyProtection="1">
      <alignment horizontal="center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67" xfId="0" applyFont="1" applyFill="1" applyBorder="1" applyAlignment="1">
      <alignment horizontal="left" vertical="center"/>
    </xf>
    <xf numFmtId="164" fontId="11" fillId="0" borderId="26" xfId="0" applyNumberFormat="1" applyFont="1" applyFill="1" applyBorder="1" applyAlignment="1" applyProtection="1">
      <alignment horizontal="center" vertical="center"/>
      <protection locked="0"/>
    </xf>
    <xf numFmtId="164" fontId="11" fillId="0" borderId="30" xfId="0" applyNumberFormat="1" applyFont="1" applyFill="1" applyBorder="1" applyAlignment="1" applyProtection="1">
      <alignment horizontal="center" vertical="center"/>
      <protection locked="0"/>
    </xf>
    <xf numFmtId="164" fontId="11" fillId="0" borderId="26" xfId="0" applyNumberFormat="1" applyFont="1" applyFill="1" applyBorder="1" applyAlignment="1" applyProtection="1">
      <alignment horizontal="center" vertical="center"/>
    </xf>
    <xf numFmtId="164" fontId="11" fillId="0" borderId="103" xfId="0" applyNumberFormat="1" applyFont="1" applyFill="1" applyBorder="1" applyAlignment="1" applyProtection="1">
      <alignment horizontal="center" vertical="center"/>
    </xf>
    <xf numFmtId="0" fontId="11" fillId="0" borderId="104" xfId="0" applyFont="1" applyFill="1" applyBorder="1" applyAlignment="1" applyProtection="1">
      <alignment horizontal="center" vertical="center"/>
    </xf>
    <xf numFmtId="0" fontId="11" fillId="0" borderId="49" xfId="0" applyFont="1" applyFill="1" applyBorder="1" applyAlignment="1" applyProtection="1">
      <alignment horizontal="center" vertical="center"/>
    </xf>
    <xf numFmtId="0" fontId="20" fillId="0" borderId="104" xfId="0" applyFont="1" applyFill="1" applyBorder="1" applyAlignment="1" applyProtection="1">
      <alignment horizontal="center" vertical="center"/>
    </xf>
    <xf numFmtId="0" fontId="20" fillId="0" borderId="43" xfId="0" applyFont="1" applyFill="1" applyBorder="1" applyAlignment="1" applyProtection="1">
      <alignment horizontal="center" vertical="center"/>
    </xf>
    <xf numFmtId="0" fontId="11" fillId="0" borderId="105" xfId="0" applyFont="1" applyFill="1" applyBorder="1" applyAlignment="1" applyProtection="1">
      <alignment horizontal="center" vertical="center"/>
    </xf>
    <xf numFmtId="0" fontId="11" fillId="0" borderId="106" xfId="0" applyFont="1" applyFill="1" applyBorder="1" applyAlignment="1" applyProtection="1">
      <alignment horizontal="center" vertical="center"/>
    </xf>
    <xf numFmtId="0" fontId="7" fillId="0" borderId="66" xfId="0" applyFont="1" applyFill="1" applyBorder="1" applyAlignment="1" applyProtection="1">
      <alignment horizontal="center" vertical="center"/>
    </xf>
    <xf numFmtId="0" fontId="7" fillId="0" borderId="107" xfId="0" applyFont="1" applyFill="1" applyBorder="1" applyAlignment="1">
      <alignment horizontal="left" vertical="center"/>
    </xf>
    <xf numFmtId="0" fontId="11" fillId="0" borderId="108" xfId="0" applyFont="1" applyFill="1" applyBorder="1" applyAlignment="1" applyProtection="1">
      <alignment horizontal="center" vertical="center"/>
    </xf>
    <xf numFmtId="164" fontId="11" fillId="0" borderId="30" xfId="0" applyNumberFormat="1" applyFont="1" applyFill="1" applyBorder="1" applyAlignment="1" applyProtection="1">
      <alignment horizontal="center" vertical="center"/>
    </xf>
    <xf numFmtId="0" fontId="11" fillId="0" borderId="43" xfId="0" applyFont="1" applyFill="1" applyBorder="1" applyAlignment="1" applyProtection="1">
      <alignment horizontal="center" vertical="center"/>
    </xf>
    <xf numFmtId="0" fontId="3" fillId="0" borderId="109" xfId="0" applyFont="1" applyFill="1" applyBorder="1" applyAlignment="1" applyProtection="1">
      <alignment horizontal="center" vertical="center"/>
    </xf>
    <xf numFmtId="0" fontId="15" fillId="0" borderId="28" xfId="0" applyFont="1" applyFill="1" applyBorder="1" applyAlignment="1" applyProtection="1">
      <alignment horizontal="center" vertical="center"/>
    </xf>
    <xf numFmtId="0" fontId="14" fillId="2" borderId="110" xfId="0" applyFont="1" applyFill="1" applyBorder="1" applyAlignment="1" applyProtection="1">
      <alignment horizontal="center" vertical="center"/>
    </xf>
    <xf numFmtId="0" fontId="14" fillId="2" borderId="111" xfId="0" applyFont="1" applyFill="1" applyBorder="1" applyAlignment="1" applyProtection="1">
      <alignment horizontal="center" vertical="center"/>
    </xf>
    <xf numFmtId="0" fontId="14" fillId="2" borderId="111" xfId="0" applyFont="1" applyFill="1" applyBorder="1" applyAlignment="1" applyProtection="1">
      <alignment horizontal="center"/>
    </xf>
    <xf numFmtId="0" fontId="7" fillId="0" borderId="104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0" fontId="10" fillId="3" borderId="112" xfId="0" applyFont="1" applyFill="1" applyBorder="1" applyAlignment="1" applyProtection="1">
      <alignment horizontal="center" vertical="center"/>
    </xf>
    <xf numFmtId="0" fontId="10" fillId="3" borderId="113" xfId="0" applyFont="1" applyFill="1" applyBorder="1" applyAlignment="1" applyProtection="1">
      <alignment horizontal="center" vertical="center"/>
    </xf>
    <xf numFmtId="0" fontId="10" fillId="3" borderId="114" xfId="0" applyFont="1" applyFill="1" applyBorder="1" applyAlignment="1" applyProtection="1">
      <alignment horizontal="center" vertical="center"/>
    </xf>
    <xf numFmtId="0" fontId="14" fillId="2" borderId="115" xfId="0" applyFont="1" applyFill="1" applyBorder="1" applyAlignment="1" applyProtection="1">
      <alignment horizontal="center" vertical="center"/>
    </xf>
    <xf numFmtId="0" fontId="14" fillId="2" borderId="116" xfId="0" applyFont="1" applyFill="1" applyBorder="1" applyAlignment="1" applyProtection="1">
      <alignment horizontal="center" vertical="center"/>
    </xf>
    <xf numFmtId="0" fontId="14" fillId="2" borderId="117" xfId="0" applyFont="1" applyFill="1" applyBorder="1" applyAlignment="1" applyProtection="1">
      <alignment horizontal="center" vertical="center" wrapText="1"/>
    </xf>
    <xf numFmtId="0" fontId="14" fillId="2" borderId="118" xfId="0" applyFont="1" applyFill="1" applyBorder="1" applyAlignment="1" applyProtection="1">
      <alignment horizontal="center" vertical="center" wrapText="1"/>
    </xf>
    <xf numFmtId="0" fontId="15" fillId="2" borderId="58" xfId="0" applyFont="1" applyFill="1" applyBorder="1" applyAlignment="1" applyProtection="1">
      <alignment horizontal="center" vertical="center" wrapText="1"/>
    </xf>
    <xf numFmtId="0" fontId="15" fillId="2" borderId="98" xfId="0" applyFont="1" applyFill="1" applyBorder="1" applyAlignment="1" applyProtection="1">
      <alignment horizontal="center" vertical="center" wrapText="1"/>
    </xf>
    <xf numFmtId="0" fontId="16" fillId="2" borderId="59" xfId="0" applyFont="1" applyFill="1" applyBorder="1" applyAlignment="1" applyProtection="1">
      <alignment horizontal="center" vertical="center"/>
    </xf>
    <xf numFmtId="0" fontId="16" fillId="2" borderId="100" xfId="0" applyFont="1" applyFill="1" applyBorder="1" applyAlignment="1" applyProtection="1">
      <alignment horizontal="center" vertical="center"/>
    </xf>
    <xf numFmtId="0" fontId="20" fillId="0" borderId="49" xfId="0" applyFont="1" applyFill="1" applyBorder="1" applyAlignment="1" applyProtection="1">
      <alignment horizontal="center" vertical="center"/>
    </xf>
    <xf numFmtId="0" fontId="11" fillId="0" borderId="119" xfId="0" applyFont="1" applyFill="1" applyBorder="1" applyAlignment="1" applyProtection="1">
      <alignment horizontal="center" vertical="center"/>
    </xf>
    <xf numFmtId="0" fontId="7" fillId="0" borderId="120" xfId="0" applyFont="1" applyFill="1" applyBorder="1" applyAlignment="1" applyProtection="1">
      <alignment horizontal="center" vertical="center"/>
    </xf>
    <xf numFmtId="0" fontId="7" fillId="0" borderId="121" xfId="0" applyFont="1" applyFill="1" applyBorder="1" applyAlignment="1" applyProtection="1">
      <alignment horizontal="center" vertical="center"/>
    </xf>
    <xf numFmtId="0" fontId="7" fillId="0" borderId="122" xfId="0" applyFont="1" applyFill="1" applyBorder="1" applyAlignment="1">
      <alignment horizontal="left" vertical="center"/>
    </xf>
    <xf numFmtId="164" fontId="11" fillId="0" borderId="94" xfId="0" applyNumberFormat="1" applyFont="1" applyFill="1" applyBorder="1" applyAlignment="1" applyProtection="1">
      <alignment horizontal="center" vertical="center"/>
      <protection locked="0"/>
    </xf>
    <xf numFmtId="0" fontId="20" fillId="0" borderId="123" xfId="0" applyFont="1" applyFill="1" applyBorder="1" applyAlignment="1" applyProtection="1">
      <alignment horizontal="center" vertical="center"/>
    </xf>
    <xf numFmtId="0" fontId="11" fillId="0" borderId="79" xfId="0" applyFont="1" applyFill="1" applyBorder="1" applyAlignment="1" applyProtection="1">
      <alignment horizontal="center" vertical="center"/>
    </xf>
    <xf numFmtId="0" fontId="14" fillId="2" borderId="110" xfId="0" applyFont="1" applyFill="1" applyBorder="1" applyAlignment="1" applyProtection="1">
      <alignment horizontal="center"/>
    </xf>
    <xf numFmtId="0" fontId="14" fillId="2" borderId="40" xfId="0" applyFont="1" applyFill="1" applyBorder="1" applyAlignment="1" applyProtection="1">
      <alignment horizontal="center"/>
    </xf>
    <xf numFmtId="0" fontId="14" fillId="2" borderId="97" xfId="0" applyFont="1" applyFill="1" applyBorder="1" applyAlignment="1" applyProtection="1">
      <alignment horizontal="center" vertical="center" wrapText="1"/>
    </xf>
    <xf numFmtId="0" fontId="15" fillId="2" borderId="127" xfId="0" applyFont="1" applyFill="1" applyBorder="1" applyAlignment="1" applyProtection="1">
      <alignment horizontal="center" vertical="center" wrapText="1"/>
    </xf>
    <xf numFmtId="164" fontId="11" fillId="0" borderId="94" xfId="0" applyNumberFormat="1" applyFont="1" applyFill="1" applyBorder="1" applyAlignment="1" applyProtection="1">
      <alignment horizontal="center" vertical="center"/>
    </xf>
    <xf numFmtId="0" fontId="11" fillId="0" borderId="123" xfId="0" applyFont="1" applyFill="1" applyBorder="1" applyAlignment="1" applyProtection="1">
      <alignment horizontal="center" vertical="center"/>
    </xf>
    <xf numFmtId="0" fontId="11" fillId="0" borderId="124" xfId="0" applyFont="1" applyFill="1" applyBorder="1" applyAlignment="1" applyProtection="1">
      <alignment horizontal="center" vertical="center"/>
    </xf>
    <xf numFmtId="0" fontId="15" fillId="0" borderId="125" xfId="0" applyFont="1" applyFill="1" applyBorder="1" applyAlignment="1" applyProtection="1">
      <alignment horizontal="center" vertical="center"/>
    </xf>
    <xf numFmtId="0" fontId="3" fillId="0" borderId="126" xfId="0" applyFont="1" applyFill="1" applyBorder="1" applyAlignment="1" applyProtection="1">
      <alignment horizontal="center" vertical="center"/>
    </xf>
    <xf numFmtId="0" fontId="16" fillId="2" borderId="12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>
      <alignment horizontal="left" vertical="center"/>
    </xf>
    <xf numFmtId="0" fontId="14" fillId="2" borderId="129" xfId="0" applyFont="1" applyFill="1" applyBorder="1" applyAlignment="1" applyProtection="1">
      <alignment horizontal="center" vertical="center"/>
    </xf>
    <xf numFmtId="0" fontId="14" fillId="2" borderId="130" xfId="0" applyFont="1" applyFill="1" applyBorder="1" applyAlignment="1" applyProtection="1">
      <alignment horizontal="center" vertical="center"/>
    </xf>
    <xf numFmtId="0" fontId="14" fillId="2" borderId="131" xfId="0" applyFont="1" applyFill="1" applyBorder="1" applyAlignment="1" applyProtection="1">
      <alignment horizontal="center" vertical="center"/>
    </xf>
    <xf numFmtId="0" fontId="14" fillId="2" borderId="80" xfId="0" applyFont="1" applyFill="1" applyBorder="1" applyAlignment="1" applyProtection="1">
      <alignment horizontal="center" vertical="center"/>
    </xf>
    <xf numFmtId="0" fontId="14" fillId="2" borderId="131" xfId="0" applyFont="1" applyFill="1" applyBorder="1" applyAlignment="1" applyProtection="1">
      <alignment horizontal="center"/>
    </xf>
    <xf numFmtId="0" fontId="14" fillId="2" borderId="80" xfId="0" applyFont="1" applyFill="1" applyBorder="1" applyAlignment="1" applyProtection="1">
      <alignment horizontal="center"/>
    </xf>
    <xf numFmtId="0" fontId="14" fillId="2" borderId="44" xfId="0" applyFont="1" applyFill="1" applyBorder="1" applyAlignment="1" applyProtection="1">
      <alignment horizontal="center"/>
    </xf>
    <xf numFmtId="0" fontId="14" fillId="2" borderId="132" xfId="0" applyFont="1" applyFill="1" applyBorder="1" applyAlignment="1" applyProtection="1">
      <alignment horizontal="center" vertical="center" wrapText="1"/>
    </xf>
    <xf numFmtId="0" fontId="16" fillId="2" borderId="133" xfId="0" applyFont="1" applyFill="1" applyBorder="1" applyAlignment="1" applyProtection="1">
      <alignment horizontal="center" vertical="center"/>
    </xf>
    <xf numFmtId="0" fontId="15" fillId="0" borderId="127" xfId="0" applyFont="1" applyFill="1" applyBorder="1" applyAlignment="1" applyProtection="1">
      <alignment horizontal="center" vertical="center"/>
    </xf>
    <xf numFmtId="0" fontId="7" fillId="0" borderId="152" xfId="0" applyFont="1" applyBorder="1" applyAlignment="1">
      <alignment vertical="center" wrapText="1"/>
    </xf>
    <xf numFmtId="0" fontId="7" fillId="0" borderId="153" xfId="0" applyFont="1" applyBorder="1" applyAlignment="1">
      <alignment vertical="center" wrapText="1"/>
    </xf>
    <xf numFmtId="164" fontId="11" fillId="0" borderId="144" xfId="0" applyNumberFormat="1" applyFont="1" applyFill="1" applyBorder="1" applyAlignment="1" applyProtection="1">
      <alignment horizontal="center" vertical="center"/>
      <protection locked="0"/>
    </xf>
    <xf numFmtId="164" fontId="11" fillId="0" borderId="146" xfId="0" applyNumberFormat="1" applyFont="1" applyFill="1" applyBorder="1" applyAlignment="1" applyProtection="1">
      <alignment horizontal="center" vertical="center"/>
      <protection locked="0"/>
    </xf>
    <xf numFmtId="0" fontId="20" fillId="0" borderId="134" xfId="0" applyFont="1" applyFill="1" applyBorder="1" applyAlignment="1" applyProtection="1">
      <alignment horizontal="center" vertical="center"/>
    </xf>
    <xf numFmtId="0" fontId="20" fillId="0" borderId="135" xfId="0" applyFont="1" applyFill="1" applyBorder="1" applyAlignment="1" applyProtection="1">
      <alignment horizontal="center" vertical="center"/>
    </xf>
    <xf numFmtId="164" fontId="11" fillId="0" borderId="144" xfId="0" applyNumberFormat="1" applyFont="1" applyFill="1" applyBorder="1" applyAlignment="1" applyProtection="1">
      <alignment horizontal="center" vertical="center"/>
    </xf>
    <xf numFmtId="164" fontId="11" fillId="0" borderId="146" xfId="0" applyNumberFormat="1" applyFont="1" applyFill="1" applyBorder="1" applyAlignment="1" applyProtection="1">
      <alignment horizontal="center" vertical="center"/>
    </xf>
    <xf numFmtId="0" fontId="11" fillId="0" borderId="154" xfId="0" applyFont="1" applyFill="1" applyBorder="1" applyAlignment="1" applyProtection="1">
      <alignment horizontal="center" vertical="center"/>
    </xf>
    <xf numFmtId="0" fontId="11" fillId="0" borderId="155" xfId="0" applyFont="1" applyFill="1" applyBorder="1" applyAlignment="1" applyProtection="1">
      <alignment horizontal="center" vertical="center"/>
    </xf>
    <xf numFmtId="0" fontId="11" fillId="0" borderId="136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11" fillId="0" borderId="137" xfId="0" applyFont="1" applyFill="1" applyBorder="1" applyAlignment="1" applyProtection="1">
      <alignment horizontal="center" vertical="center"/>
    </xf>
    <xf numFmtId="164" fontId="11" fillId="0" borderId="149" xfId="0" applyNumberFormat="1" applyFont="1" applyFill="1" applyBorder="1" applyAlignment="1" applyProtection="1">
      <alignment horizontal="center" vertical="center"/>
      <protection locked="0"/>
    </xf>
    <xf numFmtId="0" fontId="20" fillId="0" borderId="78" xfId="0" applyFont="1" applyFill="1" applyBorder="1" applyAlignment="1" applyProtection="1">
      <alignment horizontal="center" vertical="center"/>
    </xf>
    <xf numFmtId="164" fontId="11" fillId="0" borderId="149" xfId="0" applyNumberFormat="1" applyFont="1" applyFill="1" applyBorder="1" applyAlignment="1" applyProtection="1">
      <alignment horizontal="center" vertical="center"/>
    </xf>
    <xf numFmtId="0" fontId="11" fillId="0" borderId="156" xfId="0" applyFont="1" applyFill="1" applyBorder="1" applyAlignment="1" applyProtection="1">
      <alignment horizontal="center" vertical="center"/>
    </xf>
    <xf numFmtId="0" fontId="11" fillId="0" borderId="138" xfId="0" applyFont="1" applyFill="1" applyBorder="1" applyAlignment="1" applyProtection="1">
      <alignment horizontal="center" vertical="center"/>
    </xf>
    <xf numFmtId="0" fontId="7" fillId="0" borderId="157" xfId="0" applyFont="1" applyBorder="1" applyAlignment="1">
      <alignment vertical="center" wrapText="1"/>
    </xf>
    <xf numFmtId="164" fontId="11" fillId="0" borderId="158" xfId="0" applyNumberFormat="1" applyFont="1" applyFill="1" applyBorder="1" applyAlignment="1" applyProtection="1">
      <alignment horizontal="center" vertical="center"/>
      <protection locked="0"/>
    </xf>
    <xf numFmtId="164" fontId="11" fillId="0" borderId="159" xfId="0" applyNumberFormat="1" applyFont="1" applyFill="1" applyBorder="1" applyAlignment="1" applyProtection="1">
      <alignment horizontal="center" vertical="center"/>
      <protection locked="0"/>
    </xf>
    <xf numFmtId="164" fontId="11" fillId="0" borderId="154" xfId="0" applyNumberFormat="1" applyFont="1" applyFill="1" applyBorder="1" applyAlignment="1" applyProtection="1">
      <alignment horizontal="center" vertical="center"/>
    </xf>
    <xf numFmtId="164" fontId="11" fillId="0" borderId="155" xfId="0" applyNumberFormat="1" applyFont="1" applyFill="1" applyBorder="1" applyAlignment="1" applyProtection="1">
      <alignment horizontal="center" vertical="center"/>
    </xf>
    <xf numFmtId="0" fontId="11" fillId="0" borderId="134" xfId="0" applyFont="1" applyFill="1" applyBorder="1" applyAlignment="1" applyProtection="1">
      <alignment horizontal="center" vertical="center"/>
    </xf>
    <xf numFmtId="0" fontId="11" fillId="0" borderId="135" xfId="0" applyFont="1" applyFill="1" applyBorder="1" applyAlignment="1" applyProtection="1">
      <alignment horizontal="center" vertical="center"/>
    </xf>
    <xf numFmtId="0" fontId="7" fillId="8" borderId="157" xfId="0" applyFont="1" applyFill="1" applyBorder="1" applyAlignment="1">
      <alignment vertical="center" wrapText="1"/>
    </xf>
    <xf numFmtId="0" fontId="7" fillId="0" borderId="123" xfId="0" applyFont="1" applyFill="1" applyBorder="1" applyAlignment="1">
      <alignment horizontal="left" vertical="center"/>
    </xf>
    <xf numFmtId="0" fontId="14" fillId="2" borderId="40" xfId="0" applyFont="1" applyFill="1" applyBorder="1" applyAlignment="1" applyProtection="1">
      <alignment horizontal="center" vertical="center"/>
    </xf>
    <xf numFmtId="0" fontId="14" fillId="2" borderId="44" xfId="0" applyFont="1" applyFill="1" applyBorder="1" applyAlignment="1" applyProtection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6" xfId="0" applyFont="1" applyFill="1" applyBorder="1" applyAlignment="1" applyProtection="1">
      <alignment horizontal="center" vertical="center"/>
    </xf>
    <xf numFmtId="1" fontId="11" fillId="0" borderId="26" xfId="0" applyNumberFormat="1" applyFont="1" applyFill="1" applyBorder="1" applyAlignment="1" applyProtection="1">
      <alignment horizontal="center" vertical="center"/>
    </xf>
    <xf numFmtId="1" fontId="11" fillId="0" borderId="30" xfId="0" applyNumberFormat="1" applyFont="1" applyFill="1" applyBorder="1" applyAlignment="1" applyProtection="1">
      <alignment horizontal="center" vertical="center"/>
    </xf>
    <xf numFmtId="1" fontId="11" fillId="0" borderId="94" xfId="0" applyNumberFormat="1" applyFont="1" applyFill="1" applyBorder="1" applyAlignment="1" applyProtection="1">
      <alignment horizontal="center" vertical="center"/>
    </xf>
    <xf numFmtId="0" fontId="15" fillId="2" borderId="139" xfId="0" applyFont="1" applyFill="1" applyBorder="1" applyAlignment="1" applyProtection="1">
      <alignment horizontal="center" vertical="center" wrapText="1"/>
    </xf>
    <xf numFmtId="0" fontId="7" fillId="0" borderId="140" xfId="0" applyFont="1" applyFill="1" applyBorder="1" applyAlignment="1">
      <alignment horizontal="left" vertical="center"/>
    </xf>
    <xf numFmtId="0" fontId="7" fillId="0" borderId="141" xfId="0" applyFont="1" applyFill="1" applyBorder="1" applyAlignment="1">
      <alignment horizontal="left" vertical="center"/>
    </xf>
    <xf numFmtId="0" fontId="11" fillId="0" borderId="65" xfId="0" applyFont="1" applyFill="1" applyBorder="1" applyAlignment="1" applyProtection="1">
      <alignment horizontal="center" vertical="center"/>
    </xf>
    <xf numFmtId="0" fontId="11" fillId="0" borderId="122" xfId="0" applyFont="1" applyFill="1" applyBorder="1" applyAlignment="1" applyProtection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2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P46"/>
  <sheetViews>
    <sheetView showGridLines="0" zoomScaleNormal="100" zoomScaleSheetLayoutView="100" workbookViewId="0">
      <pane xSplit="3" ySplit="4" topLeftCell="D11" activePane="bottomRight" state="frozen"/>
      <selection pane="bottomLeft" activeCell="A5" sqref="A5"/>
      <selection pane="topRight" activeCell="D1" sqref="D1"/>
      <selection pane="bottomRight" sqref="A1:N20"/>
    </sheetView>
  </sheetViews>
  <sheetFormatPr defaultRowHeight="15" x14ac:dyDescent="0.2"/>
  <cols>
    <col min="1" max="1" width="5.6484375" customWidth="1"/>
    <col min="2" max="2" width="17.21875" customWidth="1"/>
    <col min="3" max="3" width="14.9296875" style="7" customWidth="1"/>
    <col min="4" max="5" width="12.64453125" customWidth="1"/>
    <col min="6" max="6" width="14.2578125" customWidth="1"/>
    <col min="7" max="11" width="12.64453125" customWidth="1"/>
    <col min="12" max="12" width="14.66015625" customWidth="1"/>
    <col min="13" max="13" width="12.64453125" customWidth="1"/>
    <col min="14" max="14" width="12.5078125" customWidth="1"/>
  </cols>
  <sheetData>
    <row r="1" spans="1:16" ht="42" customHeight="1" thickBot="1" x14ac:dyDescent="0.25">
      <c r="A1" s="233" t="s">
        <v>66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16" s="1" customFormat="1" ht="21.95" customHeight="1" thickTop="1" thickBot="1" x14ac:dyDescent="0.25">
      <c r="A2" s="231" t="s">
        <v>0</v>
      </c>
      <c r="B2" s="232"/>
      <c r="C2" s="232"/>
      <c r="D2" s="134">
        <v>1</v>
      </c>
      <c r="E2" s="135">
        <v>2</v>
      </c>
      <c r="F2" s="136">
        <v>3</v>
      </c>
      <c r="G2" s="135">
        <v>4</v>
      </c>
      <c r="H2" s="136">
        <v>5</v>
      </c>
      <c r="I2" s="135">
        <v>6</v>
      </c>
      <c r="J2" s="136">
        <v>7</v>
      </c>
      <c r="K2" s="135"/>
      <c r="L2" s="136">
        <v>8</v>
      </c>
      <c r="M2" s="135">
        <v>9</v>
      </c>
      <c r="N2" s="137">
        <v>10</v>
      </c>
    </row>
    <row r="3" spans="1:16" s="1" customFormat="1" ht="21.95" customHeight="1" x14ac:dyDescent="0.2">
      <c r="A3" s="138" t="s">
        <v>1</v>
      </c>
      <c r="B3" s="2" t="s">
        <v>2</v>
      </c>
      <c r="C3" s="3" t="s">
        <v>3</v>
      </c>
      <c r="D3" s="49" t="s">
        <v>4</v>
      </c>
      <c r="E3" s="50" t="s">
        <v>53</v>
      </c>
      <c r="F3" s="51" t="s">
        <v>5</v>
      </c>
      <c r="G3" s="51" t="s">
        <v>6</v>
      </c>
      <c r="H3" s="51" t="s">
        <v>65</v>
      </c>
      <c r="I3" s="51" t="s">
        <v>8</v>
      </c>
      <c r="J3" s="51" t="s">
        <v>12</v>
      </c>
      <c r="K3" s="51" t="s">
        <v>11</v>
      </c>
      <c r="L3" s="51" t="s">
        <v>7</v>
      </c>
      <c r="M3" s="51" t="s">
        <v>13</v>
      </c>
      <c r="N3" s="139" t="s">
        <v>6</v>
      </c>
    </row>
    <row r="4" spans="1:16" s="1" customFormat="1" ht="21.95" customHeight="1" thickBot="1" x14ac:dyDescent="0.25">
      <c r="A4" s="140"/>
      <c r="B4" s="52"/>
      <c r="C4" s="53" t="s">
        <v>15</v>
      </c>
      <c r="D4" s="54">
        <v>44808</v>
      </c>
      <c r="E4" s="55">
        <v>44822</v>
      </c>
      <c r="F4" s="56">
        <v>44829</v>
      </c>
      <c r="G4" s="56">
        <v>44832</v>
      </c>
      <c r="H4" s="56">
        <v>44836</v>
      </c>
      <c r="I4" s="56">
        <v>44892</v>
      </c>
      <c r="J4" s="56">
        <v>45046</v>
      </c>
      <c r="K4" s="57"/>
      <c r="L4" s="56">
        <v>45060</v>
      </c>
      <c r="M4" s="56">
        <v>45081</v>
      </c>
      <c r="N4" s="141">
        <v>45095</v>
      </c>
    </row>
    <row r="5" spans="1:16" s="4" customFormat="1" ht="21.95" customHeight="1" x14ac:dyDescent="0.15">
      <c r="A5" s="142" t="s">
        <v>16</v>
      </c>
      <c r="B5" s="224" t="s">
        <v>78</v>
      </c>
      <c r="C5" s="29">
        <f t="shared" ref="C5:C20" si="0">SUM(D5:N5)</f>
        <v>140</v>
      </c>
      <c r="D5" s="45">
        <f>IF('1. kolo - Děhylov'!$Q$4="","",VLOOKUP(B5,'1. kolo - Děhylov'!$B$4:$Q$25,16,FALSE))</f>
        <v>16</v>
      </c>
      <c r="E5" s="46">
        <f>IF('2. kolo - Bělá'!$Q$4="","",VLOOKUP(B5,'2. kolo - Bělá'!$B$4:$Q$29,16,FALSE))</f>
        <v>15</v>
      </c>
      <c r="F5" s="47">
        <f>IF('3. kolo - Závada'!$Q$4="","",VLOOKUP(B5,'3. kolo - Závada'!$B$4:$Q$25,16,FALSE))</f>
        <v>12</v>
      </c>
      <c r="G5" s="48">
        <f>IF('4. kolo - Dobroslavice'!$J$3="","",VLOOKUP(B5,'4. kolo - Dobroslavice'!$B$3:$J$16,9,FALSE))</f>
        <v>16</v>
      </c>
      <c r="H5" s="47">
        <f>IF('5. kolo - Hať'!$Q$4="","",VLOOKUP(B5,'5. kolo - Hať'!$B$4:$Q$27,16,FALSE))</f>
        <v>16</v>
      </c>
      <c r="I5" s="48">
        <f>IF('6. kolo - Darkovice'!$T$4="","",VLOOKUP(B5,'6. kolo - Darkovice'!$B$4:$T$33,19,FALSE))</f>
        <v>16</v>
      </c>
      <c r="J5" s="47">
        <f>IF('7. kolo - Bohuslavice'!$Q$4="","",VLOOKUP(B5,'7. kolo - Bohuslavice'!$B$4:$Q$27,16,FALSE))</f>
        <v>12</v>
      </c>
      <c r="K5" s="48">
        <v>5</v>
      </c>
      <c r="L5" s="47">
        <f>IF('8. kolo - Markvartovice'!$Q$4="","",VLOOKUP(B5,'8. kolo - Markvartovice'!$B$4:$Q$31,16,FALSE))</f>
        <v>16</v>
      </c>
      <c r="M5" s="48">
        <f>IF('9. kolo - Bobrovníky'!$Q$4="","",VLOOKUP(B5,'9. kolo - Bobrovníky'!$B$4:$Q$27,16,FALSE))</f>
        <v>16</v>
      </c>
      <c r="N5" s="143" t="str">
        <f>IF('10. kolo - Dobroslavice'!$Q$4="","",VLOOKUP(B5,'10. kolo - Dobroslavice'!$B$4:$Q$43,16,FALSE))</f>
        <v/>
      </c>
    </row>
    <row r="6" spans="1:16" s="4" customFormat="1" ht="21.95" customHeight="1" x14ac:dyDescent="0.15">
      <c r="A6" s="144" t="s">
        <v>18</v>
      </c>
      <c r="B6" s="225" t="s">
        <v>53</v>
      </c>
      <c r="C6" s="29">
        <f t="shared" si="0"/>
        <v>123</v>
      </c>
      <c r="D6" s="24">
        <f>IF('1. kolo - Děhylov'!$Q$4="","",VLOOKUP(B6,'1. kolo - Děhylov'!$B$4:$Q$25,16,FALSE))</f>
        <v>15</v>
      </c>
      <c r="E6" s="25">
        <f>IF('2. kolo - Bělá'!$Q$4="","",VLOOKUP(B6,'2. kolo - Bělá'!$B$4:$Q$29,16,FALSE))</f>
        <v>4</v>
      </c>
      <c r="F6" s="26">
        <f>IF('3. kolo - Závada'!$Q$4="","",VLOOKUP(B6,'3. kolo - Závada'!$B$4:$Q$25,16,FALSE))</f>
        <v>16</v>
      </c>
      <c r="G6" s="27">
        <f>IF('4. kolo - Dobroslavice'!$J$3="","",VLOOKUP(B6,'4. kolo - Dobroslavice'!$B$3:$J$16,9,FALSE))</f>
        <v>15</v>
      </c>
      <c r="H6" s="47">
        <f>IF('5. kolo - Hať'!$Q$4="","",VLOOKUP(B6,'5. kolo - Hať'!$B$4:$Q$27,16,FALSE))</f>
        <v>13</v>
      </c>
      <c r="I6" s="27">
        <f>IF('6. kolo - Darkovice'!$T$4="","",VLOOKUP(B6,'6. kolo - Darkovice'!$B$4:$T$33,19,FALSE))</f>
        <v>15</v>
      </c>
      <c r="J6" s="26">
        <f>IF('7. kolo - Bohuslavice'!$Q$4="","",VLOOKUP(B6,'7. kolo - Bohuslavice'!$B$4:$Q$27,16,FALSE))</f>
        <v>15</v>
      </c>
      <c r="K6" s="27">
        <v>5</v>
      </c>
      <c r="L6" s="26">
        <f>IF('8. kolo - Markvartovice'!$Q$4="","",VLOOKUP(B6,'8. kolo - Markvartovice'!$B$4:$Q$31,16,FALSE))</f>
        <v>15</v>
      </c>
      <c r="M6" s="27">
        <f>IF('9. kolo - Bobrovníky'!$Q$4="","",VLOOKUP(B6,'9. kolo - Bobrovníky'!$B$4:$Q$27,16,FALSE))</f>
        <v>10</v>
      </c>
      <c r="N6" s="153" t="str">
        <f>IF('10. kolo - Dobroslavice'!$Q$4="","",VLOOKUP(B6,'10. kolo - Dobroslavice'!$B$4:$Q$43,16,FALSE))</f>
        <v/>
      </c>
      <c r="P6" s="38"/>
    </row>
    <row r="7" spans="1:16" s="4" customFormat="1" ht="21.95" customHeight="1" x14ac:dyDescent="0.15">
      <c r="A7" s="144" t="s">
        <v>19</v>
      </c>
      <c r="B7" s="225" t="s">
        <v>12</v>
      </c>
      <c r="C7" s="29">
        <f t="shared" si="0"/>
        <v>116</v>
      </c>
      <c r="D7" s="24">
        <f>IF('1. kolo - Děhylov'!$Q$4="","",VLOOKUP(B7,'1. kolo - Děhylov'!$B$4:$Q$25,16,FALSE))</f>
        <v>13</v>
      </c>
      <c r="E7" s="25">
        <f>IF('2. kolo - Bělá'!$Q$4="","",VLOOKUP(B7,'2. kolo - Bělá'!$B$4:$Q$29,16,FALSE))</f>
        <v>10</v>
      </c>
      <c r="F7" s="26">
        <f>IF('3. kolo - Závada'!$Q$4="","",VLOOKUP(B7,'3. kolo - Závada'!$B$4:$Q$25,16,FALSE))</f>
        <v>15</v>
      </c>
      <c r="G7" s="27">
        <f>IF('4. kolo - Dobroslavice'!$J$3="","",VLOOKUP(B7,'4. kolo - Dobroslavice'!$B$3:$J$16,9,FALSE))</f>
        <v>13</v>
      </c>
      <c r="H7" s="47">
        <f>IF('5. kolo - Hať'!$Q$4="","",VLOOKUP(B7,'5. kolo - Hať'!$B$4:$Q$27,16,FALSE))</f>
        <v>7</v>
      </c>
      <c r="I7" s="27">
        <f>IF('6. kolo - Darkovice'!$T$4="","",VLOOKUP(B7,'6. kolo - Darkovice'!$B$4:$T$33,19,FALSE))</f>
        <v>13</v>
      </c>
      <c r="J7" s="26">
        <f>IF('7. kolo - Bohuslavice'!$Q$4="","",VLOOKUP(B7,'7. kolo - Bohuslavice'!$B$4:$Q$27,16,FALSE))</f>
        <v>16</v>
      </c>
      <c r="K7" s="27">
        <v>5</v>
      </c>
      <c r="L7" s="26">
        <f>IF('8. kolo - Markvartovice'!$Q$4="","",VLOOKUP(B7,'8. kolo - Markvartovice'!$B$4:$Q$31,16,FALSE))</f>
        <v>13</v>
      </c>
      <c r="M7" s="27">
        <f>IF('9. kolo - Bobrovníky'!$Q$4="","",VLOOKUP(B7,'9. kolo - Bobrovníky'!$B$4:$Q$27,16,FALSE))</f>
        <v>11</v>
      </c>
      <c r="N7" s="153" t="str">
        <f>IF('10. kolo - Dobroslavice'!$Q$4="","",VLOOKUP(B7,'10. kolo - Dobroslavice'!$B$4:$Q$43,16,FALSE))</f>
        <v/>
      </c>
      <c r="P7" s="38"/>
    </row>
    <row r="8" spans="1:16" s="4" customFormat="1" ht="21.95" customHeight="1" x14ac:dyDescent="0.15">
      <c r="A8" s="144" t="s">
        <v>20</v>
      </c>
      <c r="B8" s="225" t="s">
        <v>5</v>
      </c>
      <c r="C8" s="29">
        <f t="shared" si="0"/>
        <v>107</v>
      </c>
      <c r="D8" s="24">
        <f>IF('1. kolo - Děhylov'!$Q$4="","",VLOOKUP(B8,'1. kolo - Děhylov'!$B$4:$Q$25,16,FALSE))</f>
        <v>8</v>
      </c>
      <c r="E8" s="25">
        <f>IF('2. kolo - Bělá'!$Q$4="","",VLOOKUP(B8,'2. kolo - Bělá'!$B$4:$Q$29,16,FALSE))</f>
        <v>11</v>
      </c>
      <c r="F8" s="26">
        <f>IF('3. kolo - Závada'!$Q$4="","",VLOOKUP(B8,'3. kolo - Závada'!$B$4:$Q$25,16,FALSE))</f>
        <v>14</v>
      </c>
      <c r="G8" s="27">
        <f>IF('4. kolo - Dobroslavice'!$J$3="","",VLOOKUP(B8,'4. kolo - Dobroslavice'!$B$3:$J$16,9,FALSE))</f>
        <v>14</v>
      </c>
      <c r="H8" s="47">
        <f>IF('5. kolo - Hať'!$Q$4="","",VLOOKUP(B8,'5. kolo - Hať'!$B$4:$Q$27,16,FALSE))</f>
        <v>14</v>
      </c>
      <c r="I8" s="27">
        <f>IF('6. kolo - Darkovice'!$T$4="","",VLOOKUP(B8,'6. kolo - Darkovice'!$B$4:$T$33,19,FALSE))</f>
        <v>6</v>
      </c>
      <c r="J8" s="26">
        <f>IF('7. kolo - Bohuslavice'!$Q$4="","",VLOOKUP(B8,'7. kolo - Bohuslavice'!$B$4:$Q$27,16,FALSE))</f>
        <v>13</v>
      </c>
      <c r="K8" s="27">
        <v>5</v>
      </c>
      <c r="L8" s="26">
        <f>IF('8. kolo - Markvartovice'!$Q$4="","",VLOOKUP(B8,'8. kolo - Markvartovice'!$B$4:$Q$31,16,FALSE))</f>
        <v>10</v>
      </c>
      <c r="M8" s="27">
        <f>IF('9. kolo - Bobrovníky'!$Q$4="","",VLOOKUP(B8,'9. kolo - Bobrovníky'!$B$4:$Q$27,16,FALSE))</f>
        <v>12</v>
      </c>
      <c r="N8" s="153" t="str">
        <f>IF('10. kolo - Dobroslavice'!$Q$4="","",VLOOKUP(B8,'10. kolo - Dobroslavice'!$B$4:$Q$43,16,FALSE))</f>
        <v/>
      </c>
      <c r="P8" s="38"/>
    </row>
    <row r="9" spans="1:16" s="4" customFormat="1" ht="21.95" customHeight="1" x14ac:dyDescent="0.15">
      <c r="A9" s="144" t="s">
        <v>21</v>
      </c>
      <c r="B9" s="225" t="s">
        <v>81</v>
      </c>
      <c r="C9" s="29">
        <f t="shared" si="0"/>
        <v>106</v>
      </c>
      <c r="D9" s="24">
        <f>IF('1. kolo - Děhylov'!$Q$4="","",VLOOKUP(B9,'1. kolo - Děhylov'!$B$4:$Q$25,16,FALSE))</f>
        <v>10</v>
      </c>
      <c r="E9" s="25">
        <f>IF('2. kolo - Bělá'!$Q$4="","",VLOOKUP(B9,'2. kolo - Bělá'!$B$4:$Q$29,16,FALSE))</f>
        <v>12</v>
      </c>
      <c r="F9" s="26">
        <f>IF('3. kolo - Závada'!$Q$4="","",VLOOKUP(B9,'3. kolo - Závada'!$B$4:$Q$25,16,FALSE))</f>
        <v>10</v>
      </c>
      <c r="G9" s="27">
        <f>IF('4. kolo - Dobroslavice'!$J$3="","",VLOOKUP(B9,'4. kolo - Dobroslavice'!$B$3:$J$16,9,FALSE))</f>
        <v>7</v>
      </c>
      <c r="H9" s="47">
        <f>IF('5. kolo - Hať'!$Q$4="","",VLOOKUP(B9,'5. kolo - Hať'!$B$4:$Q$27,16,FALSE))</f>
        <v>12</v>
      </c>
      <c r="I9" s="27">
        <f>IF('6. kolo - Darkovice'!$T$4="","",VLOOKUP(B9,'6. kolo - Darkovice'!$B$4:$T$33,19,FALSE))</f>
        <v>12</v>
      </c>
      <c r="J9" s="26">
        <f>IF('7. kolo - Bohuslavice'!$Q$4="","",VLOOKUP(B9,'7. kolo - Bohuslavice'!$B$4:$Q$27,16,FALSE))</f>
        <v>11</v>
      </c>
      <c r="K9" s="27">
        <v>5</v>
      </c>
      <c r="L9" s="26">
        <f>IF('8. kolo - Markvartovice'!$Q$4="","",VLOOKUP(B9,'8. kolo - Markvartovice'!$B$4:$Q$31,16,FALSE))</f>
        <v>14</v>
      </c>
      <c r="M9" s="27">
        <f>IF('9. kolo - Bobrovníky'!$Q$4="","",VLOOKUP(B9,'9. kolo - Bobrovníky'!$B$4:$Q$27,16,FALSE))</f>
        <v>13</v>
      </c>
      <c r="N9" s="153" t="str">
        <f>IF('10. kolo - Dobroslavice'!$Q$4="","",VLOOKUP(B9,'10. kolo - Dobroslavice'!$B$4:$Q$43,16,FALSE))</f>
        <v/>
      </c>
      <c r="P9" s="38"/>
    </row>
    <row r="10" spans="1:16" s="4" customFormat="1" ht="21.95" customHeight="1" x14ac:dyDescent="0.15">
      <c r="A10" s="144" t="s">
        <v>22</v>
      </c>
      <c r="B10" s="225" t="s">
        <v>17</v>
      </c>
      <c r="C10" s="29">
        <f t="shared" si="0"/>
        <v>104</v>
      </c>
      <c r="D10" s="24">
        <v>0</v>
      </c>
      <c r="E10" s="25">
        <f>IF('2. kolo - Bělá'!$Q$4="","",VLOOKUP(B10,'2. kolo - Bělá'!$B$4:$Q$29,16,FALSE))</f>
        <v>13</v>
      </c>
      <c r="F10" s="26">
        <f>IF('3. kolo - Závada'!$Q$4="","",VLOOKUP(B10,'3. kolo - Závada'!$B$4:$Q$25,16,FALSE))</f>
        <v>13</v>
      </c>
      <c r="G10" s="27">
        <f>IF('4. kolo - Dobroslavice'!$J$3="","",VLOOKUP(B10,'4. kolo - Dobroslavice'!$B$3:$J$16,9,FALSE))</f>
        <v>12</v>
      </c>
      <c r="H10" s="47">
        <f>IF('5. kolo - Hať'!$Q$4="","",VLOOKUP(B10,'5. kolo - Hať'!$B$4:$Q$27,16,FALSE))</f>
        <v>15</v>
      </c>
      <c r="I10" s="27">
        <f>IF('6. kolo - Darkovice'!$T$4="","",VLOOKUP(B10,'6. kolo - Darkovice'!$B$4:$T$33,19,FALSE))</f>
        <v>5</v>
      </c>
      <c r="J10" s="26">
        <f>IF('7. kolo - Bohuslavice'!$Q$4="","",VLOOKUP(B10,'7. kolo - Bohuslavice'!$B$4:$Q$27,16,FALSE))</f>
        <v>14</v>
      </c>
      <c r="K10" s="27">
        <v>5</v>
      </c>
      <c r="L10" s="26">
        <f>IF('8. kolo - Markvartovice'!$Q$4="","",VLOOKUP(B10,'8. kolo - Markvartovice'!$B$4:$Q$31,16,FALSE))</f>
        <v>12</v>
      </c>
      <c r="M10" s="27">
        <f>IF('9. kolo - Bobrovníky'!$Q$4="","",VLOOKUP(B10,'9. kolo - Bobrovníky'!$B$4:$Q$27,16,FALSE))</f>
        <v>15</v>
      </c>
      <c r="N10" s="153" t="str">
        <f>IF('10. kolo - Dobroslavice'!$Q$4="","",VLOOKUP(B10,'10. kolo - Dobroslavice'!$B$4:$Q$43,16,FALSE))</f>
        <v/>
      </c>
      <c r="P10" s="38"/>
    </row>
    <row r="11" spans="1:16" s="4" customFormat="1" ht="21.95" customHeight="1" x14ac:dyDescent="0.15">
      <c r="A11" s="144" t="s">
        <v>23</v>
      </c>
      <c r="B11" s="225" t="s">
        <v>79</v>
      </c>
      <c r="C11" s="29">
        <f t="shared" si="0"/>
        <v>97</v>
      </c>
      <c r="D11" s="24">
        <f>IF('1. kolo - Děhylov'!$Q$4="","",VLOOKUP(B11,'1. kolo - Děhylov'!$B$4:$Q$25,16,FALSE))</f>
        <v>10</v>
      </c>
      <c r="E11" s="25">
        <f>IF('2. kolo - Bělá'!$Q$4="","",VLOOKUP(B11,'2. kolo - Bělá'!$B$4:$Q$29,16,FALSE))</f>
        <v>14</v>
      </c>
      <c r="F11" s="26">
        <f>IF('3. kolo - Závada'!$Q$4="","",VLOOKUP(B11,'3. kolo - Závada'!$B$4:$Q$25,16,FALSE))</f>
        <v>6</v>
      </c>
      <c r="G11" s="27">
        <f>IF('4. kolo - Dobroslavice'!$J$3="","",VLOOKUP(B11,'4. kolo - Dobroslavice'!$B$3:$J$16,9,FALSE))</f>
        <v>8</v>
      </c>
      <c r="H11" s="47">
        <f>IF('5. kolo - Hať'!$Q$4="","",VLOOKUP(B11,'5. kolo - Hať'!$B$4:$Q$27,16,FALSE))</f>
        <v>11</v>
      </c>
      <c r="I11" s="27">
        <f>IF('6. kolo - Darkovice'!$T$4="","",VLOOKUP(B11,'6. kolo - Darkovice'!$B$4:$T$33,19,FALSE))</f>
        <v>14</v>
      </c>
      <c r="J11" s="26">
        <f>IF('7. kolo - Bohuslavice'!$Q$4="","",VLOOKUP(B11,'7. kolo - Bohuslavice'!$B$4:$Q$27,16,FALSE))</f>
        <v>8</v>
      </c>
      <c r="K11" s="27">
        <v>5</v>
      </c>
      <c r="L11" s="26">
        <f>IF('8. kolo - Markvartovice'!$Q$4="","",VLOOKUP(B11,'8. kolo - Markvartovice'!$B$4:$Q$31,16,FALSE))</f>
        <v>7</v>
      </c>
      <c r="M11" s="27">
        <f>IF('9. kolo - Bobrovníky'!$Q$4="","",VLOOKUP(B11,'9. kolo - Bobrovníky'!$B$4:$Q$27,16,FALSE))</f>
        <v>14</v>
      </c>
      <c r="N11" s="153" t="str">
        <f>IF('10. kolo - Dobroslavice'!$Q$4="","",VLOOKUP(B11,'10. kolo - Dobroslavice'!$B$4:$Q$43,16,FALSE))</f>
        <v/>
      </c>
      <c r="P11" s="38"/>
    </row>
    <row r="12" spans="1:16" s="4" customFormat="1" ht="21.95" customHeight="1" x14ac:dyDescent="0.15">
      <c r="A12" s="144" t="s">
        <v>25</v>
      </c>
      <c r="B12" s="225" t="s">
        <v>14</v>
      </c>
      <c r="C12" s="29">
        <f t="shared" si="0"/>
        <v>81</v>
      </c>
      <c r="D12" s="24">
        <f>IF('1. kolo - Děhylov'!$Q$4="","",VLOOKUP(B12,'1. kolo - Děhylov'!$B$4:$Q$25,16,FALSE))</f>
        <v>7</v>
      </c>
      <c r="E12" s="25">
        <f>IF('2. kolo - Bělá'!$Q$4="","",VLOOKUP(B12,'2. kolo - Bělá'!$B$4:$Q$29,16,FALSE))</f>
        <v>7</v>
      </c>
      <c r="F12" s="26">
        <f>IF('3. kolo - Závada'!$Q$4="","",VLOOKUP(B12,'3. kolo - Závada'!$B$4:$Q$25,16,FALSE))</f>
        <v>11</v>
      </c>
      <c r="G12" s="27">
        <f>IF('4. kolo - Dobroslavice'!$J$3="","",VLOOKUP(B12,'4. kolo - Dobroslavice'!$B$3:$J$16,9,FALSE))</f>
        <v>9</v>
      </c>
      <c r="H12" s="47">
        <f>IF('5. kolo - Hať'!$Q$4="","",VLOOKUP(B12,'5. kolo - Hať'!$B$4:$Q$27,16,FALSE))</f>
        <v>9</v>
      </c>
      <c r="I12" s="27">
        <f>IF('6. kolo - Darkovice'!$T$4="","",VLOOKUP(B12,'6. kolo - Darkovice'!$B$4:$T$33,19,FALSE))</f>
        <v>11</v>
      </c>
      <c r="J12" s="26">
        <f>IF('7. kolo - Bohuslavice'!$Q$4="","",VLOOKUP(B12,'7. kolo - Bohuslavice'!$B$4:$Q$27,16,FALSE))</f>
        <v>10</v>
      </c>
      <c r="K12" s="27">
        <v>5</v>
      </c>
      <c r="L12" s="26">
        <f>IF('8. kolo - Markvartovice'!$Q$4="","",VLOOKUP(B12,'8. kolo - Markvartovice'!$B$4:$Q$31,16,FALSE))</f>
        <v>6</v>
      </c>
      <c r="M12" s="27">
        <f>IF('9. kolo - Bobrovníky'!$Q$4="","",VLOOKUP(B12,'9. kolo - Bobrovníky'!$B$4:$Q$27,16,FALSE))</f>
        <v>6</v>
      </c>
      <c r="N12" s="153" t="str">
        <f>IF('10. kolo - Dobroslavice'!$Q$4="","",VLOOKUP(B12,'10. kolo - Dobroslavice'!$B$4:$Q$43,16,FALSE))</f>
        <v/>
      </c>
      <c r="P12" s="38"/>
    </row>
    <row r="13" spans="1:16" s="4" customFormat="1" ht="21.95" customHeight="1" x14ac:dyDescent="0.15">
      <c r="A13" s="144" t="s">
        <v>26</v>
      </c>
      <c r="B13" s="225" t="s">
        <v>4</v>
      </c>
      <c r="C13" s="29">
        <f t="shared" si="0"/>
        <v>70</v>
      </c>
      <c r="D13" s="24">
        <f>IF('1. kolo - Děhylov'!$Q$4="","",VLOOKUP(B13,'1. kolo - Děhylov'!$B$4:$Q$25,16,FALSE))</f>
        <v>6</v>
      </c>
      <c r="E13" s="25">
        <f>IF('2. kolo - Bělá'!$Q$4="","",VLOOKUP(B13,'2. kolo - Bělá'!$B$4:$Q$29,16,FALSE))</f>
        <v>8</v>
      </c>
      <c r="F13" s="26">
        <f>IF('3. kolo - Závada'!$Q$4="","",VLOOKUP(B13,'3. kolo - Závada'!$B$4:$Q$25,16,FALSE))</f>
        <v>9</v>
      </c>
      <c r="G13" s="27">
        <f>IF('4. kolo - Dobroslavice'!$J$3="","",VLOOKUP(B13,'4. kolo - Dobroslavice'!$B$3:$J$16,9,FALSE))</f>
        <v>11</v>
      </c>
      <c r="H13" s="47">
        <v>0</v>
      </c>
      <c r="I13" s="27">
        <f>IF('6. kolo - Darkovice'!$T$4="","",VLOOKUP(B13,'6. kolo - Darkovice'!$B$4:$T$33,19,FALSE))</f>
        <v>7</v>
      </c>
      <c r="J13" s="26">
        <f>IF('7. kolo - Bohuslavice'!$Q$4="","",VLOOKUP(B13,'7. kolo - Bohuslavice'!$B$4:$Q$27,16,FALSE))</f>
        <v>10</v>
      </c>
      <c r="K13" s="27">
        <v>0</v>
      </c>
      <c r="L13" s="26">
        <f>IF('8. kolo - Markvartovice'!$Q$4="","",VLOOKUP(B13,'8. kolo - Markvartovice'!$B$4:$Q$31,16,FALSE))</f>
        <v>11</v>
      </c>
      <c r="M13" s="27">
        <f>IF('9. kolo - Bobrovníky'!$Q$4="","",VLOOKUP(B13,'9. kolo - Bobrovníky'!$B$4:$Q$27,16,FALSE))</f>
        <v>8</v>
      </c>
      <c r="N13" s="153" t="str">
        <f>IF('10. kolo - Dobroslavice'!$Q$4="","",VLOOKUP(B13,'10. kolo - Dobroslavice'!$B$4:$Q$43,16,FALSE))</f>
        <v/>
      </c>
      <c r="P13" s="38"/>
    </row>
    <row r="14" spans="1:16" s="4" customFormat="1" ht="21.95" customHeight="1" x14ac:dyDescent="0.15">
      <c r="A14" s="144" t="s">
        <v>27</v>
      </c>
      <c r="B14" s="225" t="s">
        <v>6</v>
      </c>
      <c r="C14" s="29">
        <f t="shared" si="0"/>
        <v>68</v>
      </c>
      <c r="D14" s="24">
        <f>IF('1. kolo - Děhylov'!$Q$4="","",VLOOKUP(B14,'1. kolo - Děhylov'!$B$4:$Q$25,16,FALSE))</f>
        <v>11</v>
      </c>
      <c r="E14" s="25">
        <f>IF('2. kolo - Bělá'!$Q$4="","",VLOOKUP(B14,'2. kolo - Bělá'!$B$4:$Q$29,16,FALSE))</f>
        <v>16</v>
      </c>
      <c r="F14" s="26">
        <v>0</v>
      </c>
      <c r="G14" s="27">
        <f>IF('4. kolo - Dobroslavice'!$J$3="","",VLOOKUP(B14,'4. kolo - Dobroslavice'!$B$3:$J$16,9,FALSE))</f>
        <v>10</v>
      </c>
      <c r="H14" s="47">
        <f>IF('5. kolo - Hať'!$Q$4="","",VLOOKUP(B14,'5. kolo - Hať'!$B$4:$Q$27,16,FALSE))</f>
        <v>10</v>
      </c>
      <c r="I14" s="27">
        <v>0</v>
      </c>
      <c r="J14" s="26">
        <f>IF('7. kolo - Bohuslavice'!$Q$4="","",VLOOKUP(B14,'7. kolo - Bohuslavice'!$B$4:$Q$27,16,FALSE))</f>
        <v>7</v>
      </c>
      <c r="K14" s="27">
        <v>5</v>
      </c>
      <c r="L14" s="26">
        <f>IF('8. kolo - Markvartovice'!$Q$4="","",VLOOKUP(B14,'8. kolo - Markvartovice'!$B$4:$Q$31,16,FALSE))</f>
        <v>9</v>
      </c>
      <c r="M14" s="27">
        <v>0</v>
      </c>
      <c r="N14" s="153" t="str">
        <f>IF('10. kolo - Dobroslavice'!$Q$4="","",VLOOKUP(B14,'10. kolo - Dobroslavice'!$B$4:$Q$43,16,FALSE))</f>
        <v/>
      </c>
      <c r="P14" s="38"/>
    </row>
    <row r="15" spans="1:16" s="4" customFormat="1" ht="21.95" customHeight="1" x14ac:dyDescent="0.15">
      <c r="A15" s="144" t="s">
        <v>28</v>
      </c>
      <c r="B15" s="225" t="s">
        <v>9</v>
      </c>
      <c r="C15" s="29">
        <f t="shared" si="0"/>
        <v>64</v>
      </c>
      <c r="D15" s="24">
        <f>IF('1. kolo - Děhylov'!$Q$4="","",VLOOKUP(B15,'1. kolo - Děhylov'!$B$4:$Q$25,16,FALSE))</f>
        <v>12</v>
      </c>
      <c r="E15" s="25">
        <f>IF('2. kolo - Bělá'!$Q$4="","",VLOOKUP(B15,'2. kolo - Bělá'!$B$4:$Q$29,16,FALSE))</f>
        <v>6</v>
      </c>
      <c r="F15" s="26">
        <f>IF('3. kolo - Závada'!$Q$4="","",VLOOKUP(B15,'3. kolo - Závada'!$B$4:$Q$25,16,FALSE))</f>
        <v>8</v>
      </c>
      <c r="G15" s="27">
        <v>0</v>
      </c>
      <c r="H15" s="47">
        <f>IF('5. kolo - Hať'!$Q$4="","",VLOOKUP(B15,'5. kolo - Hať'!$B$4:$Q$27,16,FALSE))</f>
        <v>6</v>
      </c>
      <c r="I15" s="27">
        <f>IF('6. kolo - Darkovice'!$T$4="","",VLOOKUP(B15,'6. kolo - Darkovice'!$B$4:$T$33,19,FALSE))</f>
        <v>10</v>
      </c>
      <c r="J15" s="26">
        <v>0</v>
      </c>
      <c r="K15" s="27">
        <v>5</v>
      </c>
      <c r="L15" s="26">
        <f>IF('8. kolo - Markvartovice'!$Q$4="","",VLOOKUP(B15,'8. kolo - Markvartovice'!$B$4:$Q$31,16,FALSE))</f>
        <v>8</v>
      </c>
      <c r="M15" s="27">
        <f>IF('9. kolo - Bobrovníky'!$Q$4="","",VLOOKUP(B15,'9. kolo - Bobrovníky'!$B$4:$Q$27,16,FALSE))</f>
        <v>9</v>
      </c>
      <c r="N15" s="153" t="str">
        <f>IF('10. kolo - Dobroslavice'!$Q$4="","",VLOOKUP(B15,'10. kolo - Dobroslavice'!$B$4:$Q$43,16,FALSE))</f>
        <v/>
      </c>
      <c r="P15" s="38"/>
    </row>
    <row r="16" spans="1:16" s="6" customFormat="1" ht="21.95" customHeight="1" x14ac:dyDescent="0.15">
      <c r="A16" s="144" t="s">
        <v>29</v>
      </c>
      <c r="B16" s="225" t="s">
        <v>82</v>
      </c>
      <c r="C16" s="29">
        <f t="shared" si="0"/>
        <v>53</v>
      </c>
      <c r="D16" s="24">
        <f>IF('1. kolo - Děhylov'!$Q$4="","",VLOOKUP(B16,'1. kolo - Děhylov'!$B$4:$Q$25,16,FALSE))</f>
        <v>14</v>
      </c>
      <c r="E16" s="25">
        <f>IF('2. kolo - Bělá'!$Q$4="","",VLOOKUP(B16,'2. kolo - Bělá'!$B$4:$Q$29,16,FALSE))</f>
        <v>5</v>
      </c>
      <c r="F16" s="26">
        <v>0</v>
      </c>
      <c r="G16" s="27">
        <f>IF('4. kolo - Dobroslavice'!$J$3="","",VLOOKUP(B16,'4. kolo - Dobroslavice'!$B$3:$J$16,9,FALSE))</f>
        <v>6</v>
      </c>
      <c r="H16" s="47">
        <f>IF('5. kolo - Hať'!$Q$4="","",VLOOKUP(B16,'5. kolo - Hať'!$B$4:$Q$27,16,FALSE))</f>
        <v>8</v>
      </c>
      <c r="I16" s="27">
        <f>IF('6. kolo - Darkovice'!$T$4="","",VLOOKUP(B16,'6. kolo - Darkovice'!$B$4:$T$33,19,FALSE))</f>
        <v>4</v>
      </c>
      <c r="J16" s="26">
        <f>IF('7. kolo - Bohuslavice'!$Q$4="","",VLOOKUP(B16,'7. kolo - Bohuslavice'!$B$4:$Q$27,16,FALSE))</f>
        <v>5</v>
      </c>
      <c r="K16" s="27">
        <v>5</v>
      </c>
      <c r="L16" s="26">
        <f>IF('8. kolo - Markvartovice'!$Q$4="","",VLOOKUP(B16,'8. kolo - Markvartovice'!$B$4:$Q$31,16,FALSE))</f>
        <v>6</v>
      </c>
      <c r="M16" s="27">
        <v>0</v>
      </c>
      <c r="N16" s="153" t="str">
        <f>IF('10. kolo - Dobroslavice'!$Q$4="","",VLOOKUP(B16,'10. kolo - Dobroslavice'!$B$4:$Q$43,16,FALSE))</f>
        <v/>
      </c>
      <c r="P16" s="38"/>
    </row>
    <row r="17" spans="1:16" ht="21.95" customHeight="1" x14ac:dyDescent="0.2">
      <c r="A17" s="144" t="s">
        <v>31</v>
      </c>
      <c r="B17" s="225" t="s">
        <v>10</v>
      </c>
      <c r="C17" s="29">
        <f t="shared" si="0"/>
        <v>43</v>
      </c>
      <c r="D17" s="24">
        <v>0</v>
      </c>
      <c r="E17" s="25">
        <f>IF('2. kolo - Bělá'!$Q$4="","",VLOOKUP(B17,'2. kolo - Bělá'!$B$4:$Q$29,16,FALSE))</f>
        <v>9</v>
      </c>
      <c r="F17" s="26">
        <f>IF('3. kolo - Závada'!$Q$4="","",VLOOKUP(B17,'3. kolo - Závada'!$B$4:$Q$25,16,FALSE))</f>
        <v>7</v>
      </c>
      <c r="G17" s="27">
        <f>IF('4. kolo - Dobroslavice'!$J$3="","",VLOOKUP(B17,'4. kolo - Dobroslavice'!$B$3:$J$16,9,FALSE))</f>
        <v>3</v>
      </c>
      <c r="H17" s="47">
        <v>0</v>
      </c>
      <c r="I17" s="27">
        <f>IF('6. kolo - Darkovice'!$T$4="","",VLOOKUP(B17,'6. kolo - Darkovice'!$B$4:$T$33,19,FALSE))</f>
        <v>3</v>
      </c>
      <c r="J17" s="26">
        <f>IF('7. kolo - Bohuslavice'!$Q$4="","",VLOOKUP(B17,'7. kolo - Bohuslavice'!$B$4:$Q$27,16,FALSE))</f>
        <v>6</v>
      </c>
      <c r="K17" s="27">
        <v>5</v>
      </c>
      <c r="L17" s="26">
        <f>IF('8. kolo - Markvartovice'!$Q$4="","",VLOOKUP(B17,'8. kolo - Markvartovice'!$B$4:$Q$31,16,FALSE))</f>
        <v>3</v>
      </c>
      <c r="M17" s="27">
        <f>IF('9. kolo - Bobrovníky'!$Q$4="","",VLOOKUP(B17,'9. kolo - Bobrovníky'!$B$4:$Q$27,16,FALSE))</f>
        <v>7</v>
      </c>
      <c r="N17" s="153" t="str">
        <f>IF('10. kolo - Dobroslavice'!$Q$4="","",VLOOKUP(B17,'10. kolo - Dobroslavice'!$B$4:$Q$43,16,FALSE))</f>
        <v/>
      </c>
      <c r="P17" s="38"/>
    </row>
    <row r="18" spans="1:16" ht="21.95" customHeight="1" x14ac:dyDescent="0.2">
      <c r="A18" s="145" t="s">
        <v>45</v>
      </c>
      <c r="B18" s="226" t="s">
        <v>24</v>
      </c>
      <c r="C18" s="40">
        <f t="shared" si="0"/>
        <v>22</v>
      </c>
      <c r="D18" s="24">
        <v>0</v>
      </c>
      <c r="E18" s="25">
        <v>0</v>
      </c>
      <c r="F18" s="26">
        <v>0</v>
      </c>
      <c r="G18" s="27">
        <f>IF('4. kolo - Dobroslavice'!$J$3="","",VLOOKUP(B18,'4. kolo - Dobroslavice'!$B$3:$J$16,9,FALSE))</f>
        <v>4</v>
      </c>
      <c r="H18" s="47">
        <f>IF('5. kolo - Hať'!$Q$4="","",VLOOKUP(B18,'5. kolo - Hať'!$B$4:$Q$27,16,FALSE))</f>
        <v>5</v>
      </c>
      <c r="I18" s="27">
        <f>IF('6. kolo - Darkovice'!$T$4="","",VLOOKUP(B18,'6. kolo - Darkovice'!$B$4:$T$33,19,FALSE))</f>
        <v>8</v>
      </c>
      <c r="J18" s="26">
        <v>0</v>
      </c>
      <c r="K18" s="41">
        <v>5</v>
      </c>
      <c r="L18" s="26">
        <v>0</v>
      </c>
      <c r="M18" s="27">
        <v>0</v>
      </c>
      <c r="N18" s="153" t="str">
        <f>IF('10. kolo - Dobroslavice'!$Q$4="","",VLOOKUP(B18,'10. kolo - Dobroslavice'!$B$4:$Q$43,16,FALSE))</f>
        <v/>
      </c>
      <c r="P18" s="38"/>
    </row>
    <row r="19" spans="1:16" ht="21.75" customHeight="1" x14ac:dyDescent="0.2">
      <c r="A19" s="144" t="s">
        <v>54</v>
      </c>
      <c r="B19" s="227" t="s">
        <v>8</v>
      </c>
      <c r="C19" s="40">
        <f t="shared" si="0"/>
        <v>19</v>
      </c>
      <c r="D19" s="24">
        <v>0</v>
      </c>
      <c r="E19" s="25">
        <v>0</v>
      </c>
      <c r="F19" s="26">
        <v>0</v>
      </c>
      <c r="G19" s="27">
        <f>IF('4. kolo - Dobroslavice'!$J$3="","",VLOOKUP(B19,'4. kolo - Dobroslavice'!$B$3:$J$16,9,FALSE))</f>
        <v>5</v>
      </c>
      <c r="H19" s="47">
        <v>0</v>
      </c>
      <c r="I19" s="27">
        <f>IF('6. kolo - Darkovice'!$T$4="","",VLOOKUP(B19,'6. kolo - Darkovice'!$B$4:$T$33,19,FALSE))</f>
        <v>9</v>
      </c>
      <c r="J19" s="26">
        <v>0</v>
      </c>
      <c r="K19" s="27">
        <v>5</v>
      </c>
      <c r="L19" s="26">
        <v>0</v>
      </c>
      <c r="M19" s="27">
        <v>0</v>
      </c>
      <c r="N19" s="153" t="str">
        <f>IF('10. kolo - Dobroslavice'!$Q$4="","",VLOOKUP(B19,'10. kolo - Dobroslavice'!$B$4:$Q$43,16,FALSE))</f>
        <v/>
      </c>
      <c r="P19" s="38"/>
    </row>
    <row r="20" spans="1:16" ht="21.75" customHeight="1" thickBot="1" x14ac:dyDescent="0.25">
      <c r="A20" s="146" t="s">
        <v>72</v>
      </c>
      <c r="B20" s="228" t="s">
        <v>93</v>
      </c>
      <c r="C20" s="147">
        <f t="shared" si="0"/>
        <v>11</v>
      </c>
      <c r="D20" s="148">
        <v>0</v>
      </c>
      <c r="E20" s="149">
        <v>0</v>
      </c>
      <c r="F20" s="150">
        <v>0</v>
      </c>
      <c r="G20" s="151">
        <v>0</v>
      </c>
      <c r="H20" s="223">
        <v>0</v>
      </c>
      <c r="I20" s="151">
        <f>IF('6. kolo - Darkovice'!$T$4="","",VLOOKUP(B20,'6. kolo - Darkovice'!$B$4:$T$33,19,FALSE))</f>
        <v>2</v>
      </c>
      <c r="J20" s="150">
        <v>0</v>
      </c>
      <c r="K20" s="151">
        <v>0</v>
      </c>
      <c r="L20" s="150">
        <f>IF('8. kolo - Markvartovice'!$Q$4="","",VLOOKUP(B20,'8. kolo - Markvartovice'!$B$4:$Q$31,16,FALSE))</f>
        <v>4</v>
      </c>
      <c r="M20" s="151">
        <f>IF('9. kolo - Bobrovníky'!$Q$4="","",VLOOKUP(B20,'9. kolo - Bobrovníky'!$B$4:$Q$27,16,FALSE))</f>
        <v>5</v>
      </c>
      <c r="N20" s="152" t="str">
        <f>IF('10. kolo - Dobroslavice'!$Q$4="","",VLOOKUP(B20,'10. kolo - Dobroslavice'!$B$4:$Q$43,16,FALSE))</f>
        <v/>
      </c>
      <c r="P20" s="38"/>
    </row>
    <row r="21" spans="1:16" ht="14.45" customHeight="1" thickTop="1" x14ac:dyDescent="0.2">
      <c r="B21" s="19"/>
      <c r="P21" s="38"/>
    </row>
    <row r="22" spans="1:16" ht="15" customHeight="1" x14ac:dyDescent="0.2">
      <c r="B22" s="19"/>
      <c r="P22" s="38"/>
    </row>
    <row r="23" spans="1:16" ht="14.45" customHeight="1" x14ac:dyDescent="0.2">
      <c r="B23" s="19"/>
      <c r="P23" s="38"/>
    </row>
    <row r="24" spans="1:16" ht="15" customHeight="1" x14ac:dyDescent="0.2">
      <c r="B24" s="19"/>
      <c r="P24" s="38"/>
    </row>
    <row r="25" spans="1:16" ht="14.45" customHeight="1" x14ac:dyDescent="0.2">
      <c r="B25" s="19"/>
      <c r="P25" s="38"/>
    </row>
    <row r="26" spans="1:16" ht="15" customHeight="1" x14ac:dyDescent="0.2">
      <c r="B26" s="9"/>
      <c r="P26" s="38"/>
    </row>
    <row r="27" spans="1:16" ht="15" customHeight="1" x14ac:dyDescent="0.2">
      <c r="P27" s="38"/>
    </row>
    <row r="28" spans="1:16" ht="15" customHeight="1" x14ac:dyDescent="0.2">
      <c r="P28" s="38"/>
    </row>
    <row r="29" spans="1:16" ht="15" customHeight="1" x14ac:dyDescent="0.2">
      <c r="P29" s="38"/>
    </row>
    <row r="30" spans="1:16" ht="15" customHeight="1" x14ac:dyDescent="0.2">
      <c r="P30" s="38"/>
    </row>
    <row r="31" spans="1:16" ht="15" customHeight="1" x14ac:dyDescent="0.2">
      <c r="P31" s="38"/>
    </row>
    <row r="32" spans="1:16" ht="15" customHeight="1" x14ac:dyDescent="0.2">
      <c r="P32" s="38"/>
    </row>
    <row r="33" spans="16:16" ht="15" customHeight="1" x14ac:dyDescent="0.2">
      <c r="P33" s="38"/>
    </row>
    <row r="34" spans="16:16" ht="15" customHeight="1" x14ac:dyDescent="0.2">
      <c r="P34" s="38"/>
    </row>
    <row r="35" spans="16:16" ht="15" customHeight="1" x14ac:dyDescent="0.2">
      <c r="P35" s="38"/>
    </row>
    <row r="36" spans="16:16" ht="15" customHeight="1" x14ac:dyDescent="0.2">
      <c r="P36" s="38"/>
    </row>
    <row r="37" spans="16:16" ht="15" customHeight="1" x14ac:dyDescent="0.2">
      <c r="P37" s="38"/>
    </row>
    <row r="38" spans="16:16" ht="15" customHeight="1" x14ac:dyDescent="0.2">
      <c r="P38" s="38"/>
    </row>
    <row r="39" spans="16:16" x14ac:dyDescent="0.2">
      <c r="P39" s="9"/>
    </row>
    <row r="40" spans="16:16" x14ac:dyDescent="0.2">
      <c r="P40" s="9"/>
    </row>
    <row r="41" spans="16:16" x14ac:dyDescent="0.2">
      <c r="P41" s="9"/>
    </row>
    <row r="42" spans="16:16" x14ac:dyDescent="0.2">
      <c r="P42" s="9"/>
    </row>
    <row r="43" spans="16:16" x14ac:dyDescent="0.2">
      <c r="P43" s="9"/>
    </row>
    <row r="44" spans="16:16" x14ac:dyDescent="0.2">
      <c r="P44" s="9"/>
    </row>
    <row r="45" spans="16:16" x14ac:dyDescent="0.2">
      <c r="P45" s="9"/>
    </row>
    <row r="46" spans="16:16" x14ac:dyDescent="0.2">
      <c r="P46" s="9"/>
    </row>
  </sheetData>
  <sheetProtection selectLockedCells="1" selectUnlockedCells="1"/>
  <mergeCells count="2">
    <mergeCell ref="A2:C2"/>
    <mergeCell ref="A1:N1"/>
  </mergeCells>
  <phoneticPr fontId="17" type="noConversion"/>
  <conditionalFormatting sqref="P21:P38">
    <cfRule type="expression" dxfId="28" priority="1" stopIfTrue="1">
      <formula>MOD(ROW(P37)-ROW($A$4)+$Z$1,$AA$1+$Z$1)&lt;$AA$1</formula>
    </cfRule>
  </conditionalFormatting>
  <conditionalFormatting sqref="P7">
    <cfRule type="expression" dxfId="27" priority="152" stopIfTrue="1">
      <formula>MOD(ROW(#REF!)-ROW($A$4)+$Z$1,$AA$1+$Z$1)&lt;$AA$1</formula>
    </cfRule>
  </conditionalFormatting>
  <conditionalFormatting sqref="P8:P20">
    <cfRule type="expression" dxfId="26" priority="154" stopIfTrue="1">
      <formula>MOD(ROW(P21)-ROW($A$4)+$Z$1,$AA$1+$Z$1)&lt;$AA$1</formula>
    </cfRule>
  </conditionalFormatting>
  <conditionalFormatting sqref="P6">
    <cfRule type="expression" dxfId="25" priority="155" stopIfTrue="1">
      <formula>MOD(ROW(#REF!)-ROW($A$4)+$Z$1,$AA$1+$Z$1)&lt;$AA$1</formula>
    </cfRule>
  </conditionalFormatting>
  <printOptions horizontalCentered="1"/>
  <pageMargins left="0.31496062992125984" right="0.31496062992125984" top="0.78740157480314965" bottom="0.78740157480314965" header="0.51181102362204722" footer="0.31496062992125984"/>
  <pageSetup paperSize="9" scale="72" firstPageNumber="0" orientation="landscape" r:id="rId1"/>
  <headerFooter alignWithMargins="0">
    <oddFooter>&amp;CHlučinská liga mládeže - 11. ročník 2022 / 2023&amp;RPro HLM zpracoval Durlák Jan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59"/>
  <sheetViews>
    <sheetView topLeftCell="A46" zoomScaleNormal="100" workbookViewId="0">
      <selection activeCell="B57" sqref="B57:B58"/>
    </sheetView>
  </sheetViews>
  <sheetFormatPr defaultRowHeight="15" x14ac:dyDescent="0.2"/>
  <cols>
    <col min="1" max="1" width="7.6640625" customWidth="1"/>
    <col min="2" max="2" width="18.4296875" customWidth="1"/>
    <col min="3" max="3" width="9.81640625" customWidth="1"/>
    <col min="4" max="4" width="9.953125" customWidth="1"/>
    <col min="5" max="5" width="11.43359375" customWidth="1"/>
    <col min="6" max="6" width="6.05078125" style="37" hidden="1" customWidth="1"/>
    <col min="7" max="7" width="11.43359375" customWidth="1"/>
    <col min="8" max="11" width="9.953125" style="30" customWidth="1"/>
    <col min="12" max="12" width="11.703125" style="30" customWidth="1"/>
    <col min="13" max="13" width="6.45703125" style="113" hidden="1" customWidth="1"/>
    <col min="14" max="14" width="11.8359375" customWidth="1"/>
    <col min="15" max="15" width="11.296875" customWidth="1"/>
    <col min="16" max="16" width="11.56640625" customWidth="1"/>
    <col min="17" max="17" width="9.953125" customWidth="1"/>
    <col min="18" max="24" width="3.09375" customWidth="1"/>
    <col min="25" max="25" width="4.03515625" customWidth="1"/>
    <col min="26" max="27" width="5.109375" customWidth="1"/>
  </cols>
  <sheetData>
    <row r="1" spans="1:27" s="73" customFormat="1" ht="49.5" customHeight="1" thickTop="1" thickBot="1" x14ac:dyDescent="0.25">
      <c r="A1" s="265" t="s">
        <v>63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7"/>
      <c r="Z1" s="73">
        <v>2</v>
      </c>
      <c r="AA1" s="73">
        <v>2</v>
      </c>
    </row>
    <row r="2" spans="1:27" s="73" customFormat="1" ht="22.5" customHeight="1" thickTop="1" thickBot="1" x14ac:dyDescent="0.25">
      <c r="A2" s="268" t="s">
        <v>71</v>
      </c>
      <c r="B2" s="269"/>
      <c r="C2" s="260" t="s">
        <v>32</v>
      </c>
      <c r="D2" s="261"/>
      <c r="E2" s="261"/>
      <c r="F2" s="261"/>
      <c r="G2" s="74"/>
      <c r="H2" s="262" t="s">
        <v>84</v>
      </c>
      <c r="I2" s="262"/>
      <c r="J2" s="262"/>
      <c r="K2" s="262"/>
      <c r="L2" s="262"/>
      <c r="M2" s="262"/>
      <c r="N2" s="262"/>
      <c r="O2" s="270" t="s">
        <v>33</v>
      </c>
      <c r="P2" s="272" t="s">
        <v>91</v>
      </c>
      <c r="Q2" s="274" t="s">
        <v>34</v>
      </c>
    </row>
    <row r="3" spans="1:27" s="83" customFormat="1" ht="33.950000000000003" customHeight="1" thickBot="1" x14ac:dyDescent="0.25">
      <c r="A3" s="104" t="s">
        <v>35</v>
      </c>
      <c r="B3" s="105" t="s">
        <v>2</v>
      </c>
      <c r="C3" s="106"/>
      <c r="D3" s="107" t="s">
        <v>43</v>
      </c>
      <c r="E3" s="107" t="s">
        <v>36</v>
      </c>
      <c r="F3" s="108"/>
      <c r="G3" s="109" t="s">
        <v>37</v>
      </c>
      <c r="H3" s="107"/>
      <c r="I3" s="110" t="s">
        <v>38</v>
      </c>
      <c r="J3" s="110" t="s">
        <v>39</v>
      </c>
      <c r="K3" s="110" t="s">
        <v>43</v>
      </c>
      <c r="L3" s="110" t="s">
        <v>36</v>
      </c>
      <c r="M3" s="112"/>
      <c r="N3" s="111" t="s">
        <v>37</v>
      </c>
      <c r="O3" s="271"/>
      <c r="P3" s="273"/>
      <c r="Q3" s="275"/>
    </row>
    <row r="4" spans="1:27" ht="16.5" customHeight="1" thickBot="1" x14ac:dyDescent="0.25">
      <c r="A4" s="239" t="s">
        <v>16</v>
      </c>
      <c r="B4" s="263" t="s">
        <v>53</v>
      </c>
      <c r="C4" s="63" t="s">
        <v>69</v>
      </c>
      <c r="D4" s="94" t="s">
        <v>90</v>
      </c>
      <c r="E4" s="243" t="s">
        <v>90</v>
      </c>
      <c r="F4" s="249" t="str">
        <f>IFERROR(IF(E4="","",RANK(E4,$E$4:$E$29,1)),"")</f>
        <v/>
      </c>
      <c r="G4" s="251">
        <f>IFERROR(IF(E4="","",IF(E4="N",(MAX($F$4:$F$29)+1),F4)),"")</f>
        <v>12</v>
      </c>
      <c r="H4" s="68" t="s">
        <v>67</v>
      </c>
      <c r="I4" s="59">
        <v>68.760000000000005</v>
      </c>
      <c r="J4" s="94"/>
      <c r="K4" s="31" t="s">
        <v>90</v>
      </c>
      <c r="L4" s="245">
        <f>IF(K4="","",MIN(K5,K4))</f>
        <v>86.448999999999998</v>
      </c>
      <c r="M4" s="337">
        <f>IFERROR(IF(L4="","",RANK(L4,$L$4:$L$29,1)),"")</f>
        <v>12</v>
      </c>
      <c r="N4" s="247">
        <f>IFERROR(IF(L4="","",IF(L4="N",(MAX($M$4:$M$29)+1),M4)),"")</f>
        <v>12</v>
      </c>
      <c r="O4" s="234">
        <f>IF(N4="","",SUM(N4,G4))</f>
        <v>24</v>
      </c>
      <c r="P4" s="235">
        <v>13</v>
      </c>
      <c r="Q4" s="237">
        <f>IF(P4="","",VLOOKUP(P4,'Bodové hodnocení'!$A$1:$B$36,2,FALSE))</f>
        <v>4</v>
      </c>
    </row>
    <row r="5" spans="1:27" ht="16.5" customHeight="1" thickBot="1" x14ac:dyDescent="0.25">
      <c r="A5" s="253"/>
      <c r="B5" s="264"/>
      <c r="C5" s="65" t="s">
        <v>70</v>
      </c>
      <c r="D5" s="103">
        <v>24.2</v>
      </c>
      <c r="E5" s="244"/>
      <c r="F5" s="250"/>
      <c r="G5" s="252"/>
      <c r="H5" s="70" t="s">
        <v>68</v>
      </c>
      <c r="I5" s="60">
        <v>86.448999999999998</v>
      </c>
      <c r="J5" s="96"/>
      <c r="K5" s="33">
        <f t="shared" ref="K5:K29" si="0">IF(I5="","",MAX(I5,J5))</f>
        <v>86.448999999999998</v>
      </c>
      <c r="L5" s="256"/>
      <c r="M5" s="338"/>
      <c r="N5" s="257"/>
      <c r="O5" s="234"/>
      <c r="P5" s="259"/>
      <c r="Q5" s="258"/>
    </row>
    <row r="6" spans="1:27" ht="15.95" customHeight="1" thickBot="1" x14ac:dyDescent="0.25">
      <c r="A6" s="239" t="s">
        <v>18</v>
      </c>
      <c r="B6" s="241" t="s">
        <v>6</v>
      </c>
      <c r="C6" s="63" t="s">
        <v>69</v>
      </c>
      <c r="D6" s="94">
        <v>22.44</v>
      </c>
      <c r="E6" s="243">
        <f>IF(D6="","",MAX(D6,D7))</f>
        <v>23.86</v>
      </c>
      <c r="F6" s="249">
        <f>IFERROR(IF(E6="","",RANK(E6,$E$4:$E$29,1)),"")</f>
        <v>2</v>
      </c>
      <c r="G6" s="251">
        <f>IFERROR(IF(E6="","",IF(E6="N",(MAX($F$4:$F$29)+1),F6)),"")</f>
        <v>2</v>
      </c>
      <c r="H6" s="68" t="s">
        <v>67</v>
      </c>
      <c r="I6" s="59">
        <v>65.224000000000004</v>
      </c>
      <c r="J6" s="94"/>
      <c r="K6" s="31">
        <f t="shared" si="0"/>
        <v>65.224000000000004</v>
      </c>
      <c r="L6" s="246">
        <f>IF(K6="","",MIN(K7,K6))</f>
        <v>65.224000000000004</v>
      </c>
      <c r="M6" s="337">
        <f>IFERROR(IF(L6="","",RANK(L6,$L$4:$L$29,1)),"")</f>
        <v>1</v>
      </c>
      <c r="N6" s="247">
        <f>IFERROR(IF(L6="","",IF(L6="N",(MAX($M$4:$M$29)+1),M6)),"")</f>
        <v>1</v>
      </c>
      <c r="O6" s="234">
        <f>IF(N6="","",SUM(N6,G6))</f>
        <v>3</v>
      </c>
      <c r="P6" s="235">
        <f>IF(O6="","",RANK(O6,$O$4:$O$29,1))</f>
        <v>1</v>
      </c>
      <c r="Q6" s="237">
        <f>IF(P6="","",VLOOKUP(P6,'Bodové hodnocení'!$A$1:$B$36,2,FALSE))</f>
        <v>16</v>
      </c>
    </row>
    <row r="7" spans="1:27" ht="15.95" customHeight="1" thickBot="1" x14ac:dyDescent="0.25">
      <c r="A7" s="253"/>
      <c r="B7" s="242"/>
      <c r="C7" s="65" t="s">
        <v>70</v>
      </c>
      <c r="D7" s="103">
        <v>23.86</v>
      </c>
      <c r="E7" s="244"/>
      <c r="F7" s="250"/>
      <c r="G7" s="252"/>
      <c r="H7" s="70" t="s">
        <v>68</v>
      </c>
      <c r="I7" s="60"/>
      <c r="J7" s="96"/>
      <c r="K7" s="33" t="str">
        <f t="shared" si="0"/>
        <v/>
      </c>
      <c r="L7" s="246"/>
      <c r="M7" s="338"/>
      <c r="N7" s="257"/>
      <c r="O7" s="234"/>
      <c r="P7" s="259"/>
      <c r="Q7" s="258"/>
      <c r="Y7" s="38"/>
    </row>
    <row r="8" spans="1:27" ht="15.95" customHeight="1" thickBot="1" x14ac:dyDescent="0.25">
      <c r="A8" s="239" t="s">
        <v>19</v>
      </c>
      <c r="B8" s="241" t="s">
        <v>9</v>
      </c>
      <c r="C8" s="63" t="s">
        <v>69</v>
      </c>
      <c r="D8" s="94">
        <v>48.84</v>
      </c>
      <c r="E8" s="243">
        <f>IF(D8="","",MAX(D8,D9))</f>
        <v>48.84</v>
      </c>
      <c r="F8" s="249">
        <f>IFERROR(IF(E8="","",RANK(E8,$E$4:$E$29,1)),"")</f>
        <v>10</v>
      </c>
      <c r="G8" s="251">
        <f>IFERROR(IF(E8="","",IF(E8="N",(MAX($F$4:$F$29)+1),F8)),"")</f>
        <v>10</v>
      </c>
      <c r="H8" s="68" t="s">
        <v>67</v>
      </c>
      <c r="I8" s="59">
        <v>83.911000000000001</v>
      </c>
      <c r="J8" s="94"/>
      <c r="K8" s="31">
        <f t="shared" si="0"/>
        <v>83.911000000000001</v>
      </c>
      <c r="L8" s="245">
        <f>IF(K8="","",MIN(K9,K8))</f>
        <v>83.911000000000001</v>
      </c>
      <c r="M8" s="337">
        <f>IFERROR(IF(L8="","",RANK(L8,$L$4:$L$29,1)),"")</f>
        <v>11</v>
      </c>
      <c r="N8" s="247">
        <f>IFERROR(IF(L8="","",IF(L8="N",(MAX($M$4:$M$29)+1),M8)),"")</f>
        <v>11</v>
      </c>
      <c r="O8" s="234">
        <f>IF(N8="","",SUM(N8,G8))</f>
        <v>21</v>
      </c>
      <c r="P8" s="235">
        <f>IF(O8="","",RANK(O8,$O$4:$O$29,1))</f>
        <v>11</v>
      </c>
      <c r="Q8" s="237">
        <f>IF(P8="","",VLOOKUP(P8,'Bodové hodnocení'!$A$1:$B$36,2,FALSE))</f>
        <v>6</v>
      </c>
      <c r="Y8" s="38"/>
    </row>
    <row r="9" spans="1:27" ht="15.95" customHeight="1" thickBot="1" x14ac:dyDescent="0.25">
      <c r="A9" s="253"/>
      <c r="B9" s="242"/>
      <c r="C9" s="65" t="s">
        <v>70</v>
      </c>
      <c r="D9" s="103">
        <v>46.69</v>
      </c>
      <c r="E9" s="244"/>
      <c r="F9" s="250"/>
      <c r="G9" s="252"/>
      <c r="H9" s="70" t="s">
        <v>68</v>
      </c>
      <c r="I9" s="60">
        <v>86.897999999999996</v>
      </c>
      <c r="J9" s="96"/>
      <c r="K9" s="33">
        <f t="shared" si="0"/>
        <v>86.897999999999996</v>
      </c>
      <c r="L9" s="246"/>
      <c r="M9" s="338"/>
      <c r="N9" s="257"/>
      <c r="O9" s="234"/>
      <c r="P9" s="259"/>
      <c r="Q9" s="258"/>
      <c r="Y9" s="38"/>
    </row>
    <row r="10" spans="1:27" ht="15.95" customHeight="1" thickBot="1" x14ac:dyDescent="0.25">
      <c r="A10" s="240" t="s">
        <v>20</v>
      </c>
      <c r="B10" s="254" t="s">
        <v>10</v>
      </c>
      <c r="C10" s="66" t="s">
        <v>69</v>
      </c>
      <c r="D10" s="58">
        <v>28.05</v>
      </c>
      <c r="E10" s="243">
        <f>IF(D10="","",MAX(D10,D11))</f>
        <v>35.229999999999997</v>
      </c>
      <c r="F10" s="276">
        <f>IFERROR(IF(E10="","",RANK(E10,$E$4:$E$29,1)),"")</f>
        <v>6</v>
      </c>
      <c r="G10" s="277">
        <f>IFERROR(IF(E10="","",IF(E10="N",(MAX($F$4:$F$29)+1),F10)),"")</f>
        <v>6</v>
      </c>
      <c r="H10" s="71" t="s">
        <v>67</v>
      </c>
      <c r="I10" s="98">
        <v>81.677999999999997</v>
      </c>
      <c r="J10" s="58"/>
      <c r="K10" s="31">
        <f t="shared" si="0"/>
        <v>81.677999999999997</v>
      </c>
      <c r="L10" s="245">
        <f>IF(K10="","",MIN(K11,K10))</f>
        <v>81.677999999999997</v>
      </c>
      <c r="M10" s="337">
        <f>IFERROR(IF(L10="","",RANK(L10,$L$4:$L$29,1)),"")</f>
        <v>10</v>
      </c>
      <c r="N10" s="247">
        <f>IFERROR(IF(L10="","",IF(L10="N",(MAX($M$4:$M$29)+1),M10)),"")</f>
        <v>10</v>
      </c>
      <c r="O10" s="255">
        <f>IF(N10="","",SUM(N10,G10))</f>
        <v>16</v>
      </c>
      <c r="P10" s="235">
        <f>IF(O10="","",RANK(O10,$O$4:$O$29,1))</f>
        <v>8</v>
      </c>
      <c r="Q10" s="238">
        <f>IF(P10="","",VLOOKUP(P10,'Bodové hodnocení'!$A$1:$B$36,2,FALSE))</f>
        <v>9</v>
      </c>
      <c r="Y10" s="38"/>
    </row>
    <row r="11" spans="1:27" ht="15.95" customHeight="1" thickBot="1" x14ac:dyDescent="0.25">
      <c r="A11" s="253"/>
      <c r="B11" s="242"/>
      <c r="C11" s="65" t="s">
        <v>70</v>
      </c>
      <c r="D11" s="103">
        <v>35.229999999999997</v>
      </c>
      <c r="E11" s="244"/>
      <c r="F11" s="250"/>
      <c r="G11" s="252"/>
      <c r="H11" s="70" t="s">
        <v>68</v>
      </c>
      <c r="I11" s="60"/>
      <c r="J11" s="96"/>
      <c r="K11" s="33" t="str">
        <f t="shared" si="0"/>
        <v/>
      </c>
      <c r="L11" s="246"/>
      <c r="M11" s="338"/>
      <c r="N11" s="257"/>
      <c r="O11" s="234"/>
      <c r="P11" s="259"/>
      <c r="Q11" s="238"/>
      <c r="Y11" s="38"/>
    </row>
    <row r="12" spans="1:27" ht="15.95" customHeight="1" thickBot="1" x14ac:dyDescent="0.25">
      <c r="A12" s="240" t="s">
        <v>21</v>
      </c>
      <c r="B12" s="241" t="s">
        <v>5</v>
      </c>
      <c r="C12" s="66" t="s">
        <v>69</v>
      </c>
      <c r="D12" s="58">
        <v>23.51</v>
      </c>
      <c r="E12" s="243">
        <f>IF(D12="","",MAX(D12,D13))</f>
        <v>26.08</v>
      </c>
      <c r="F12" s="249">
        <f>IFERROR(IF(E12="","",RANK(E12,$E$4:$E$29,1)),"")</f>
        <v>4</v>
      </c>
      <c r="G12" s="251">
        <f>IFERROR(IF(E12="","",IF(E12="N",(MAX($F$4:$F$29)+1),F12)),"")</f>
        <v>4</v>
      </c>
      <c r="H12" s="71" t="s">
        <v>67</v>
      </c>
      <c r="I12" s="98">
        <v>71.430000000000007</v>
      </c>
      <c r="J12" s="58"/>
      <c r="K12" s="31">
        <f t="shared" si="0"/>
        <v>71.430000000000007</v>
      </c>
      <c r="L12" s="245">
        <f>IF(K12="","",MIN(K13,K12))</f>
        <v>71.430000000000007</v>
      </c>
      <c r="M12" s="337">
        <f>IFERROR(IF(L12="","",RANK(L12,$L$4:$L$29,1)),"")</f>
        <v>6</v>
      </c>
      <c r="N12" s="247">
        <f>IFERROR(IF(L12="","",IF(L12="N",(MAX($M$4:$M$29)+1),M12)),"")</f>
        <v>6</v>
      </c>
      <c r="O12" s="234">
        <f>IF(N12="","",SUM(N12,G12))</f>
        <v>10</v>
      </c>
      <c r="P12" s="235">
        <f>IF(O12="","",RANK(O12,$O$4:$O$29,1))</f>
        <v>6</v>
      </c>
      <c r="Q12" s="237">
        <f>IF(P12="","",VLOOKUP(P12,'Bodové hodnocení'!$A$1:$B$36,2,FALSE))</f>
        <v>11</v>
      </c>
      <c r="Y12" s="38"/>
    </row>
    <row r="13" spans="1:27" ht="15.95" customHeight="1" thickBot="1" x14ac:dyDescent="0.25">
      <c r="A13" s="240"/>
      <c r="B13" s="242"/>
      <c r="C13" s="64" t="s">
        <v>70</v>
      </c>
      <c r="D13" s="102">
        <v>26.08</v>
      </c>
      <c r="E13" s="244"/>
      <c r="F13" s="250"/>
      <c r="G13" s="252"/>
      <c r="H13" s="69" t="s">
        <v>68</v>
      </c>
      <c r="I13" s="61"/>
      <c r="J13" s="92"/>
      <c r="K13" s="33" t="str">
        <f t="shared" si="0"/>
        <v/>
      </c>
      <c r="L13" s="246"/>
      <c r="M13" s="338"/>
      <c r="N13" s="257"/>
      <c r="O13" s="234"/>
      <c r="P13" s="259"/>
      <c r="Q13" s="238"/>
      <c r="Y13" s="38"/>
    </row>
    <row r="14" spans="1:27" ht="15.95" customHeight="1" thickBot="1" x14ac:dyDescent="0.25">
      <c r="A14" s="239" t="s">
        <v>22</v>
      </c>
      <c r="B14" s="241" t="s">
        <v>81</v>
      </c>
      <c r="C14" s="63" t="s">
        <v>69</v>
      </c>
      <c r="D14" s="94">
        <v>37.229999999999997</v>
      </c>
      <c r="E14" s="243">
        <f>IF(D14="","",MAX(D14,D15))</f>
        <v>37.229999999999997</v>
      </c>
      <c r="F14" s="249">
        <f>IFERROR(IF(E14="","",RANK(E14,$E$4:$E$29,1)),"")</f>
        <v>7</v>
      </c>
      <c r="G14" s="251">
        <f>IFERROR(IF(E14="","",IF(E14="N",(MAX($F$4:$F$29)+1),F14)),"")</f>
        <v>7</v>
      </c>
      <c r="H14" s="68" t="s">
        <v>67</v>
      </c>
      <c r="I14" s="59">
        <v>65.986000000000004</v>
      </c>
      <c r="J14" s="94"/>
      <c r="K14" s="31">
        <f t="shared" si="0"/>
        <v>65.986000000000004</v>
      </c>
      <c r="L14" s="245">
        <f>IF(K14="","",MIN(K15,K14))</f>
        <v>65.986000000000004</v>
      </c>
      <c r="M14" s="337">
        <f>IFERROR(IF(L14="","",RANK(L14,$L$4:$L$29,1)),"")</f>
        <v>2</v>
      </c>
      <c r="N14" s="247">
        <f>IFERROR(IF(L14="","",IF(L14="N",(MAX($M$4:$M$29)+1),M14)),"")</f>
        <v>2</v>
      </c>
      <c r="O14" s="234">
        <f>IF(N14="","",SUM(N14,G14))</f>
        <v>9</v>
      </c>
      <c r="P14" s="235">
        <v>5</v>
      </c>
      <c r="Q14" s="237">
        <f>IF(P14="","",VLOOKUP(P14,'Bodové hodnocení'!$A$1:$B$36,2,FALSE))</f>
        <v>12</v>
      </c>
      <c r="Y14" s="38"/>
    </row>
    <row r="15" spans="1:27" ht="15.95" customHeight="1" thickBot="1" x14ac:dyDescent="0.25">
      <c r="A15" s="253"/>
      <c r="B15" s="242"/>
      <c r="C15" s="65" t="s">
        <v>70</v>
      </c>
      <c r="D15" s="103">
        <v>26.57</v>
      </c>
      <c r="E15" s="244"/>
      <c r="F15" s="250"/>
      <c r="G15" s="252"/>
      <c r="H15" s="70" t="s">
        <v>68</v>
      </c>
      <c r="I15" s="60"/>
      <c r="J15" s="96"/>
      <c r="K15" s="33" t="str">
        <f t="shared" si="0"/>
        <v/>
      </c>
      <c r="L15" s="246"/>
      <c r="M15" s="338"/>
      <c r="N15" s="257"/>
      <c r="O15" s="234"/>
      <c r="P15" s="259"/>
      <c r="Q15" s="238"/>
      <c r="Y15" s="38"/>
    </row>
    <row r="16" spans="1:27" ht="15.95" customHeight="1" thickBot="1" x14ac:dyDescent="0.25">
      <c r="A16" s="240" t="s">
        <v>23</v>
      </c>
      <c r="B16" s="241" t="s">
        <v>17</v>
      </c>
      <c r="C16" s="66" t="s">
        <v>69</v>
      </c>
      <c r="D16" s="58">
        <v>29.29</v>
      </c>
      <c r="E16" s="243">
        <f>IF(D16="","",MAX(D16,D17))</f>
        <v>29.52</v>
      </c>
      <c r="F16" s="249">
        <f>IFERROR(IF(E16="","",RANK(E16,$E$4:$E$29,1)),"")</f>
        <v>5</v>
      </c>
      <c r="G16" s="251">
        <f>IFERROR(IF(E16="","",IF(E16="N",(MAX($F$4:$F$29)+1),F16)),"")</f>
        <v>5</v>
      </c>
      <c r="H16" s="71" t="s">
        <v>67</v>
      </c>
      <c r="I16" s="98">
        <v>69.736999999999995</v>
      </c>
      <c r="J16" s="58"/>
      <c r="K16" s="31">
        <f t="shared" si="0"/>
        <v>69.736999999999995</v>
      </c>
      <c r="L16" s="245">
        <f>IF(K16="","",MIN(K17,K16))</f>
        <v>69.736999999999995</v>
      </c>
      <c r="M16" s="337">
        <f>IFERROR(IF(L16="","",RANK(L16,$L$4:$L$29,1)),"")</f>
        <v>4</v>
      </c>
      <c r="N16" s="247">
        <f>IFERROR(IF(L16="","",IF(L16="N",(MAX($M$4:$M$29)+1),M16)),"")</f>
        <v>4</v>
      </c>
      <c r="O16" s="234">
        <f>IF(N16="","",SUM(N16,G16))</f>
        <v>9</v>
      </c>
      <c r="P16" s="235">
        <f>IF(O16="","",RANK(O16,$O$4:$O$29,1))</f>
        <v>4</v>
      </c>
      <c r="Q16" s="237">
        <f>IF(P16="","",VLOOKUP(P16,'Bodové hodnocení'!$A$1:$B$36,2,FALSE))</f>
        <v>13</v>
      </c>
      <c r="Y16" s="38"/>
    </row>
    <row r="17" spans="1:25" ht="15.95" customHeight="1" thickBot="1" x14ac:dyDescent="0.25">
      <c r="A17" s="240"/>
      <c r="B17" s="242"/>
      <c r="C17" s="64" t="s">
        <v>70</v>
      </c>
      <c r="D17" s="102">
        <v>29.52</v>
      </c>
      <c r="E17" s="244"/>
      <c r="F17" s="250"/>
      <c r="G17" s="252"/>
      <c r="H17" s="69" t="s">
        <v>68</v>
      </c>
      <c r="I17" s="61"/>
      <c r="J17" s="92"/>
      <c r="K17" s="33" t="str">
        <f t="shared" si="0"/>
        <v/>
      </c>
      <c r="L17" s="246"/>
      <c r="M17" s="338"/>
      <c r="N17" s="257"/>
      <c r="O17" s="234"/>
      <c r="P17" s="259"/>
      <c r="Q17" s="238"/>
      <c r="Y17" s="38"/>
    </row>
    <row r="18" spans="1:25" ht="15.95" customHeight="1" thickBot="1" x14ac:dyDescent="0.25">
      <c r="A18" s="239" t="s">
        <v>25</v>
      </c>
      <c r="B18" s="241" t="s">
        <v>78</v>
      </c>
      <c r="C18" s="63" t="s">
        <v>69</v>
      </c>
      <c r="D18" s="94">
        <v>21.69</v>
      </c>
      <c r="E18" s="243">
        <f>IF(D18="","",MAX(D18,D19))</f>
        <v>21.93</v>
      </c>
      <c r="F18" s="249">
        <f>IFERROR(IF(E18="","",RANK(E18,$E$4:$E$29,1)),"")</f>
        <v>1</v>
      </c>
      <c r="G18" s="251">
        <f>IFERROR(IF(E18="","",IF(E18="N",(MAX($F$4:$F$29)+1),F18)),"")</f>
        <v>1</v>
      </c>
      <c r="H18" s="68" t="s">
        <v>67</v>
      </c>
      <c r="I18" s="59">
        <v>76.718999999999994</v>
      </c>
      <c r="J18" s="94"/>
      <c r="K18" s="31">
        <f t="shared" si="0"/>
        <v>76.718999999999994</v>
      </c>
      <c r="L18" s="245">
        <f>IF(K18="","",MIN(K19,K18))</f>
        <v>76.581000000000003</v>
      </c>
      <c r="M18" s="337">
        <f>IFERROR(IF(L18="","",RANK(L18,$L$4:$L$29,1)),"")</f>
        <v>7</v>
      </c>
      <c r="N18" s="247">
        <f>IFERROR(IF(L18="","",IF(L18="N",(MAX($M$4:$M$29)+1),M18)),"")</f>
        <v>7</v>
      </c>
      <c r="O18" s="234">
        <f>IF(N18="","",SUM(N18,G18))</f>
        <v>8</v>
      </c>
      <c r="P18" s="235">
        <f>IF(O18="","",RANK(O18,$O$4:$O$29,1))</f>
        <v>2</v>
      </c>
      <c r="Q18" s="237">
        <f>IF(P18="","",VLOOKUP(P18,'Bodové hodnocení'!$A$1:$B$36,2,FALSE))</f>
        <v>15</v>
      </c>
      <c r="Y18" s="38"/>
    </row>
    <row r="19" spans="1:25" ht="15.95" customHeight="1" thickBot="1" x14ac:dyDescent="0.25">
      <c r="A19" s="253"/>
      <c r="B19" s="242"/>
      <c r="C19" s="65" t="s">
        <v>70</v>
      </c>
      <c r="D19" s="103">
        <v>21.93</v>
      </c>
      <c r="E19" s="244"/>
      <c r="F19" s="250"/>
      <c r="G19" s="252"/>
      <c r="H19" s="70" t="s">
        <v>68</v>
      </c>
      <c r="I19" s="60">
        <v>76.581000000000003</v>
      </c>
      <c r="J19" s="96"/>
      <c r="K19" s="33">
        <f t="shared" si="0"/>
        <v>76.581000000000003</v>
      </c>
      <c r="L19" s="246"/>
      <c r="M19" s="338"/>
      <c r="N19" s="257"/>
      <c r="O19" s="234"/>
      <c r="P19" s="259"/>
      <c r="Q19" s="238"/>
      <c r="Y19" s="38"/>
    </row>
    <row r="20" spans="1:25" ht="15.95" customHeight="1" thickBot="1" x14ac:dyDescent="0.25">
      <c r="A20" s="240" t="s">
        <v>26</v>
      </c>
      <c r="B20" s="241" t="s">
        <v>4</v>
      </c>
      <c r="C20" s="66" t="s">
        <v>69</v>
      </c>
      <c r="D20" s="58">
        <v>45.12</v>
      </c>
      <c r="E20" s="243">
        <f>IF(D20="","",MAX(D20,D21))</f>
        <v>45.12</v>
      </c>
      <c r="F20" s="249">
        <f>IFERROR(IF(E20="","",RANK(E20,$E$4:$E$29,1)),"")</f>
        <v>8</v>
      </c>
      <c r="G20" s="251">
        <f>IFERROR(IF(E20="","",IF(E20="N",(MAX($F$4:$F$29)+1),F20)),"")</f>
        <v>8</v>
      </c>
      <c r="H20" s="71" t="s">
        <v>67</v>
      </c>
      <c r="I20" s="98">
        <v>76.688000000000002</v>
      </c>
      <c r="J20" s="58"/>
      <c r="K20" s="31">
        <f t="shared" si="0"/>
        <v>76.688000000000002</v>
      </c>
      <c r="L20" s="245">
        <f>IF(K20="","",MIN(K21,K20))</f>
        <v>76.688000000000002</v>
      </c>
      <c r="M20" s="337">
        <f>IFERROR(IF(L20="","",RANK(L20,$L$4:$L$29,1)),"")</f>
        <v>8</v>
      </c>
      <c r="N20" s="247">
        <f>IFERROR(IF(L20="","",IF(L20="N",(MAX($M$4:$M$29)+1),M20)),"")</f>
        <v>8</v>
      </c>
      <c r="O20" s="234">
        <f>IF(N20="","",SUM(N20,G20))</f>
        <v>16</v>
      </c>
      <c r="P20" s="235">
        <v>9</v>
      </c>
      <c r="Q20" s="237">
        <f>IF(P20="","",VLOOKUP(P20,'Bodové hodnocení'!$A$1:$B$36,2,FALSE))</f>
        <v>8</v>
      </c>
      <c r="Y20" s="38"/>
    </row>
    <row r="21" spans="1:25" ht="15.95" customHeight="1" thickBot="1" x14ac:dyDescent="0.25">
      <c r="A21" s="240"/>
      <c r="B21" s="242"/>
      <c r="C21" s="64" t="s">
        <v>70</v>
      </c>
      <c r="D21" s="102">
        <v>44.5</v>
      </c>
      <c r="E21" s="244"/>
      <c r="F21" s="250"/>
      <c r="G21" s="252"/>
      <c r="H21" s="69" t="s">
        <v>68</v>
      </c>
      <c r="I21" s="61">
        <v>96.361999999999995</v>
      </c>
      <c r="J21" s="92"/>
      <c r="K21" s="33">
        <f t="shared" si="0"/>
        <v>96.361999999999995</v>
      </c>
      <c r="L21" s="246"/>
      <c r="M21" s="338"/>
      <c r="N21" s="257"/>
      <c r="O21" s="234"/>
      <c r="P21" s="259"/>
      <c r="Q21" s="238"/>
    </row>
    <row r="22" spans="1:25" ht="15.95" customHeight="1" thickBot="1" x14ac:dyDescent="0.25">
      <c r="A22" s="239" t="s">
        <v>27</v>
      </c>
      <c r="B22" s="241" t="s">
        <v>82</v>
      </c>
      <c r="C22" s="63" t="s">
        <v>69</v>
      </c>
      <c r="D22" s="94">
        <v>51.38</v>
      </c>
      <c r="E22" s="243">
        <f>IF(D22="","",MAX(D22,D23))</f>
        <v>52.87</v>
      </c>
      <c r="F22" s="249">
        <f>IFERROR(IF(E22="","",RANK(E22,$E$4:$E$29,1)),"")</f>
        <v>11</v>
      </c>
      <c r="G22" s="251">
        <f>IFERROR(IF(E22="","",IF(E22="N",(MAX($F$4:$F$29)+1),F22)),"")</f>
        <v>11</v>
      </c>
      <c r="H22" s="68" t="s">
        <v>67</v>
      </c>
      <c r="I22" s="59">
        <v>100.078</v>
      </c>
      <c r="J22" s="94"/>
      <c r="K22" s="31" t="s">
        <v>90</v>
      </c>
      <c r="L22" s="245" t="s">
        <v>90</v>
      </c>
      <c r="M22" s="337" t="str">
        <f>IFERROR(IF(L22="","",RANK(L22,$L$4:$L$29,1)),"")</f>
        <v/>
      </c>
      <c r="N22" s="247">
        <v>13</v>
      </c>
      <c r="O22" s="234">
        <f>IF(N22="","",SUM(N22,G22))</f>
        <v>24</v>
      </c>
      <c r="P22" s="235">
        <f>IF(O22="","",RANK(O22,$O$4:$O$29,1))</f>
        <v>12</v>
      </c>
      <c r="Q22" s="237">
        <f>IF(P22="","",VLOOKUP(P22,'Bodové hodnocení'!$A$1:$B$36,2,FALSE))</f>
        <v>5</v>
      </c>
    </row>
    <row r="23" spans="1:25" ht="15.95" customHeight="1" thickBot="1" x14ac:dyDescent="0.25">
      <c r="A23" s="240"/>
      <c r="B23" s="242"/>
      <c r="C23" s="64" t="s">
        <v>70</v>
      </c>
      <c r="D23" s="102">
        <v>52.87</v>
      </c>
      <c r="E23" s="244"/>
      <c r="F23" s="250"/>
      <c r="G23" s="252"/>
      <c r="H23" s="69" t="s">
        <v>68</v>
      </c>
      <c r="I23" s="61"/>
      <c r="J23" s="92"/>
      <c r="K23" s="33" t="str">
        <f t="shared" si="0"/>
        <v/>
      </c>
      <c r="L23" s="246"/>
      <c r="M23" s="338"/>
      <c r="N23" s="257"/>
      <c r="O23" s="234"/>
      <c r="P23" s="259"/>
      <c r="Q23" s="238"/>
    </row>
    <row r="24" spans="1:25" ht="14.45" customHeight="1" thickBot="1" x14ac:dyDescent="0.25">
      <c r="A24" s="239" t="s">
        <v>28</v>
      </c>
      <c r="B24" s="241" t="s">
        <v>12</v>
      </c>
      <c r="C24" s="63" t="s">
        <v>69</v>
      </c>
      <c r="D24" s="94" t="s">
        <v>90</v>
      </c>
      <c r="E24" s="243" t="s">
        <v>90</v>
      </c>
      <c r="F24" s="249" t="str">
        <f>IFERROR(IF(E24="","",RANK(E24,$E$4:$E$29,1)),"")</f>
        <v/>
      </c>
      <c r="G24" s="251">
        <f>IFERROR(IF(E24="","",IF(E24="N",(MAX($F$4:$F$29)+1),F24)),"")</f>
        <v>12</v>
      </c>
      <c r="H24" s="68" t="s">
        <v>67</v>
      </c>
      <c r="I24" s="59">
        <v>68.355000000000004</v>
      </c>
      <c r="J24" s="94"/>
      <c r="K24" s="31">
        <f t="shared" si="0"/>
        <v>68.355000000000004</v>
      </c>
      <c r="L24" s="245">
        <f>IF(K24="","",MIN(K25,K24))</f>
        <v>68.355000000000004</v>
      </c>
      <c r="M24" s="337">
        <f>IFERROR(IF(L24="","",RANK(L24,$L$4:$L$29,1)),"")</f>
        <v>3</v>
      </c>
      <c r="N24" s="247">
        <f>IFERROR(IF(L24="","",IF(L24="N",(MAX($M$4:$M$29)+1),M24)),"")</f>
        <v>3</v>
      </c>
      <c r="O24" s="234">
        <f>IF(N24="","",SUM(N24,G24))</f>
        <v>15</v>
      </c>
      <c r="P24" s="235">
        <f>IF(O24="","",RANK(O24,$O$4:$O$29,1))</f>
        <v>7</v>
      </c>
      <c r="Q24" s="237">
        <f>IF(P24="","",VLOOKUP(P24,'Bodové hodnocení'!$A$1:$B$36,2,FALSE))</f>
        <v>10</v>
      </c>
    </row>
    <row r="25" spans="1:25" ht="15.95" customHeight="1" thickBot="1" x14ac:dyDescent="0.25">
      <c r="A25" s="240"/>
      <c r="B25" s="242"/>
      <c r="C25" s="64" t="s">
        <v>70</v>
      </c>
      <c r="D25" s="102">
        <v>20.73</v>
      </c>
      <c r="E25" s="244"/>
      <c r="F25" s="250"/>
      <c r="G25" s="252"/>
      <c r="H25" s="69" t="s">
        <v>68</v>
      </c>
      <c r="I25" s="61"/>
      <c r="J25" s="92"/>
      <c r="K25" s="33" t="str">
        <f t="shared" si="0"/>
        <v/>
      </c>
      <c r="L25" s="246"/>
      <c r="M25" s="338"/>
      <c r="N25" s="257"/>
      <c r="O25" s="234"/>
      <c r="P25" s="259"/>
      <c r="Q25" s="238"/>
    </row>
    <row r="26" spans="1:25" ht="15.95" customHeight="1" thickBot="1" x14ac:dyDescent="0.25">
      <c r="A26" s="278" t="s">
        <v>29</v>
      </c>
      <c r="B26" s="241" t="s">
        <v>79</v>
      </c>
      <c r="C26" s="63" t="s">
        <v>69</v>
      </c>
      <c r="D26" s="94">
        <v>24.15</v>
      </c>
      <c r="E26" s="243">
        <f>IF(D26="","",MAX(D26,D27))</f>
        <v>25.63</v>
      </c>
      <c r="F26" s="249">
        <f>IFERROR(IF(E26="","",RANK(E26,$E$4:$E$29,1)),"")</f>
        <v>3</v>
      </c>
      <c r="G26" s="251">
        <f>IFERROR(IF(E26="","",IF(E26="N",(MAX($F$4:$F$29)+1),F26)),"")</f>
        <v>3</v>
      </c>
      <c r="H26" s="68" t="s">
        <v>67</v>
      </c>
      <c r="I26" s="59">
        <v>70.631</v>
      </c>
      <c r="J26" s="94"/>
      <c r="K26" s="31">
        <f t="shared" si="0"/>
        <v>70.631</v>
      </c>
      <c r="L26" s="245">
        <f>IF(K26="","",MIN(K27,K26))</f>
        <v>70.631</v>
      </c>
      <c r="M26" s="337">
        <f>IFERROR(IF(L26="","",RANK(L26,$L$4:$L$29,1)),"")</f>
        <v>5</v>
      </c>
      <c r="N26" s="247">
        <f>IFERROR(IF(L26="","",IF(L26="N",(MAX($M$4:$M$29)+1),M26)),"")</f>
        <v>5</v>
      </c>
      <c r="O26" s="234">
        <f>IF(N26="","",SUM(N26,G26))</f>
        <v>8</v>
      </c>
      <c r="P26" s="235">
        <v>3</v>
      </c>
      <c r="Q26" s="237">
        <f>IF(P26="","",VLOOKUP(P26,'Bodové hodnocení'!$A$1:$B$36,2,FALSE))</f>
        <v>14</v>
      </c>
    </row>
    <row r="27" spans="1:25" ht="15.95" customHeight="1" thickBot="1" x14ac:dyDescent="0.25">
      <c r="A27" s="278"/>
      <c r="B27" s="242"/>
      <c r="C27" s="65" t="s">
        <v>70</v>
      </c>
      <c r="D27" s="96">
        <v>25.63</v>
      </c>
      <c r="E27" s="244"/>
      <c r="F27" s="250"/>
      <c r="G27" s="252"/>
      <c r="H27" s="70" t="s">
        <v>68</v>
      </c>
      <c r="I27" s="60">
        <v>80.59</v>
      </c>
      <c r="J27" s="96"/>
      <c r="K27" s="33">
        <f t="shared" si="0"/>
        <v>80.59</v>
      </c>
      <c r="L27" s="246"/>
      <c r="M27" s="338"/>
      <c r="N27" s="257"/>
      <c r="O27" s="234"/>
      <c r="P27" s="259"/>
      <c r="Q27" s="238"/>
    </row>
    <row r="28" spans="1:25" ht="15.95" customHeight="1" thickBot="1" x14ac:dyDescent="0.25">
      <c r="A28" s="278" t="s">
        <v>31</v>
      </c>
      <c r="B28" s="241" t="s">
        <v>14</v>
      </c>
      <c r="C28" s="63" t="s">
        <v>69</v>
      </c>
      <c r="D28" s="94">
        <v>47.28</v>
      </c>
      <c r="E28" s="243">
        <f>IF(D28="","",MAX(D28,D29))</f>
        <v>47.28</v>
      </c>
      <c r="F28" s="249">
        <f>IFERROR(IF(E28="","",RANK(E28,$E$4:$E$29,1)),"")</f>
        <v>9</v>
      </c>
      <c r="G28" s="251">
        <f>IFERROR(IF(E28="","",IF(E28="N",(MAX($F$4:$F$29)+1),F28)),"")</f>
        <v>9</v>
      </c>
      <c r="H28" s="68" t="s">
        <v>67</v>
      </c>
      <c r="I28" s="59">
        <v>78.688999999999993</v>
      </c>
      <c r="J28" s="94"/>
      <c r="K28" s="31">
        <f t="shared" si="0"/>
        <v>78.688999999999993</v>
      </c>
      <c r="L28" s="245">
        <f>IF(K28="","",MIN(K29,K28))</f>
        <v>78.688999999999993</v>
      </c>
      <c r="M28" s="337">
        <f>IFERROR(IF(L28="","",RANK(L28,$L$4:$L$29,1)),"")</f>
        <v>9</v>
      </c>
      <c r="N28" s="247">
        <f>IFERROR(IF(L28="","",IF(L28="N",(MAX($M$4:$M$29)+1),M28)),"")</f>
        <v>9</v>
      </c>
      <c r="O28" s="234">
        <f>IF(N28="","",SUM(N28,G28))</f>
        <v>18</v>
      </c>
      <c r="P28" s="235">
        <f>IF(O28="","",RANK(O28,$O$4:$O$29,1))</f>
        <v>10</v>
      </c>
      <c r="Q28" s="237">
        <f>IF(P28="","",VLOOKUP(P28,'Bodové hodnocení'!$A$1:$B$36,2,FALSE))</f>
        <v>7</v>
      </c>
    </row>
    <row r="29" spans="1:25" ht="15.95" customHeight="1" thickBot="1" x14ac:dyDescent="0.25">
      <c r="A29" s="279"/>
      <c r="B29" s="280"/>
      <c r="C29" s="67" t="s">
        <v>70</v>
      </c>
      <c r="D29" s="100">
        <v>31.1</v>
      </c>
      <c r="E29" s="281"/>
      <c r="F29" s="282"/>
      <c r="G29" s="283"/>
      <c r="H29" s="72" t="s">
        <v>68</v>
      </c>
      <c r="I29" s="62">
        <v>100.45699999999999</v>
      </c>
      <c r="J29" s="100"/>
      <c r="K29" s="35">
        <f t="shared" si="0"/>
        <v>100.45699999999999</v>
      </c>
      <c r="L29" s="288"/>
      <c r="M29" s="339"/>
      <c r="N29" s="289"/>
      <c r="O29" s="290"/>
      <c r="P29" s="291"/>
      <c r="Q29" s="292"/>
    </row>
    <row r="30" spans="1:25" ht="15.75" thickTop="1" x14ac:dyDescent="0.2"/>
    <row r="31" spans="1:25" s="73" customFormat="1" ht="22.5" customHeight="1" thickBot="1" x14ac:dyDescent="0.25">
      <c r="A31" s="295" t="s">
        <v>77</v>
      </c>
      <c r="B31" s="296"/>
      <c r="C31" s="297" t="s">
        <v>32</v>
      </c>
      <c r="D31" s="298"/>
      <c r="E31" s="298"/>
      <c r="F31" s="298"/>
      <c r="G31" s="84"/>
      <c r="H31" s="299" t="s">
        <v>83</v>
      </c>
      <c r="I31" s="300"/>
      <c r="J31" s="300"/>
      <c r="K31" s="300"/>
      <c r="L31" s="300"/>
      <c r="M31" s="300"/>
      <c r="N31" s="301"/>
      <c r="O31" s="302" t="s">
        <v>33</v>
      </c>
      <c r="P31" s="340" t="s">
        <v>91</v>
      </c>
      <c r="Q31" s="303" t="s">
        <v>34</v>
      </c>
    </row>
    <row r="32" spans="1:25" s="85" customFormat="1" ht="36.6" customHeight="1" thickBot="1" x14ac:dyDescent="0.25">
      <c r="A32" s="75" t="s">
        <v>35</v>
      </c>
      <c r="B32" s="76" t="s">
        <v>2</v>
      </c>
      <c r="C32" s="77"/>
      <c r="D32" s="78" t="s">
        <v>43</v>
      </c>
      <c r="E32" s="78" t="s">
        <v>36</v>
      </c>
      <c r="F32" s="79" t="s">
        <v>37</v>
      </c>
      <c r="G32" s="80" t="s">
        <v>37</v>
      </c>
      <c r="H32" s="78"/>
      <c r="I32" s="81" t="s">
        <v>38</v>
      </c>
      <c r="J32" s="81" t="s">
        <v>39</v>
      </c>
      <c r="K32" s="81" t="s">
        <v>43</v>
      </c>
      <c r="L32" s="81" t="s">
        <v>36</v>
      </c>
      <c r="M32" s="114"/>
      <c r="N32" s="82" t="s">
        <v>37</v>
      </c>
      <c r="O32" s="286"/>
      <c r="P32" s="287"/>
      <c r="Q32" s="293"/>
    </row>
    <row r="33" spans="1:17" ht="15.75" thickBot="1" x14ac:dyDescent="0.25">
      <c r="A33" s="239" t="s">
        <v>16</v>
      </c>
      <c r="B33" s="263" t="s">
        <v>53</v>
      </c>
      <c r="C33" s="36" t="s">
        <v>69</v>
      </c>
      <c r="D33" s="94">
        <v>17.04</v>
      </c>
      <c r="E33" s="243">
        <f>IF(D33="","",MAX(D33,D34))</f>
        <v>23.4</v>
      </c>
      <c r="F33" s="249">
        <f>IFERROR(IF(E33="","",RANK(E33,$E$33:$E$58,1)),"")</f>
        <v>5</v>
      </c>
      <c r="G33" s="251">
        <f>IFERROR(IF(E33="","",IF(E33="N",(MAX($F$33:$F$58)+1),F33)),"")</f>
        <v>5</v>
      </c>
      <c r="H33" s="68" t="s">
        <v>67</v>
      </c>
      <c r="I33" s="59">
        <v>51.281999999999996</v>
      </c>
      <c r="J33" s="94"/>
      <c r="K33" s="86">
        <f>IF(I33="","",MAX(I33,J33))</f>
        <v>51.281999999999996</v>
      </c>
      <c r="L33" s="245">
        <f>IF(K33="","",MIN(K34,K33))</f>
        <v>51.281999999999996</v>
      </c>
      <c r="M33" s="337">
        <f>IFERROR(IF(L33="","",RANK(L33,$L$33:$L$58,1)),"")</f>
        <v>2</v>
      </c>
      <c r="N33" s="247">
        <f>IFERROR(IF(L33="","",IF(L33="N",(MAX($M$33:$M$58)+1),M33)),"")</f>
        <v>2</v>
      </c>
      <c r="O33" s="234">
        <f>IF(N33="","",SUM(N33,G33))</f>
        <v>7</v>
      </c>
      <c r="P33" s="235">
        <f>IF(O33="","",RANK(O33,$O$33:$O$58,1))</f>
        <v>2</v>
      </c>
      <c r="Q33" s="237">
        <f>IF(P33="","",VLOOKUP(P33,'Bodové hodnocení'!$A$1:$B$36,2,FALSE))</f>
        <v>15</v>
      </c>
    </row>
    <row r="34" spans="1:17" ht="15.75" thickBot="1" x14ac:dyDescent="0.25">
      <c r="A34" s="240"/>
      <c r="B34" s="294"/>
      <c r="C34" s="64" t="s">
        <v>70</v>
      </c>
      <c r="D34" s="102">
        <v>23.4</v>
      </c>
      <c r="E34" s="244"/>
      <c r="F34" s="250"/>
      <c r="G34" s="252"/>
      <c r="H34" s="69" t="s">
        <v>68</v>
      </c>
      <c r="I34" s="61"/>
      <c r="J34" s="92"/>
      <c r="K34" s="87" t="str">
        <f>IF(I34="","",MAX(I34,J34))</f>
        <v/>
      </c>
      <c r="L34" s="246"/>
      <c r="M34" s="338"/>
      <c r="N34" s="248"/>
      <c r="O34" s="234"/>
      <c r="P34" s="236"/>
      <c r="Q34" s="238"/>
    </row>
    <row r="35" spans="1:17" ht="16.5" customHeight="1" thickBot="1" x14ac:dyDescent="0.25">
      <c r="A35" s="239" t="s">
        <v>18</v>
      </c>
      <c r="B35" s="263" t="s">
        <v>6</v>
      </c>
      <c r="C35" s="63" t="s">
        <v>69</v>
      </c>
      <c r="D35" s="94">
        <v>19.260000000000002</v>
      </c>
      <c r="E35" s="243">
        <f>IF(D35="","",MAX(D35,D36))</f>
        <v>19.260000000000002</v>
      </c>
      <c r="F35" s="249">
        <f>IFERROR(IF(E35="","",RANK(E35,$E$33:$E$58,1)),"")</f>
        <v>3</v>
      </c>
      <c r="G35" s="251">
        <f>IFERROR(IF(E35="","",IF(E35="N",(MAX($F$33:$F$58)+1),F35)),"")</f>
        <v>3</v>
      </c>
      <c r="H35" s="68" t="s">
        <v>67</v>
      </c>
      <c r="I35" s="59">
        <v>58.801000000000002</v>
      </c>
      <c r="J35" s="94"/>
      <c r="K35" s="86">
        <f t="shared" ref="K35:K58" si="1">IF(I35="","",MAX(I35,J35))</f>
        <v>58.801000000000002</v>
      </c>
      <c r="L35" s="245">
        <f>IF(K35="","",MIN(K36,K35))</f>
        <v>58.801000000000002</v>
      </c>
      <c r="M35" s="337">
        <f>IFERROR(IF(L35="","",RANK(L35,$L$33:$L$58,1)),"")</f>
        <v>9</v>
      </c>
      <c r="N35" s="247">
        <f>IFERROR(IF(L35="","",IF(L35="N",(MAX($M$33:$M$58)+1),M35)),"")</f>
        <v>9</v>
      </c>
      <c r="O35" s="234">
        <f>IF(N35="","",SUM(N35,G35))</f>
        <v>12</v>
      </c>
      <c r="P35" s="235">
        <f>IF(O35="","",RANK(O35,$O$33:$O$58,1))</f>
        <v>7</v>
      </c>
      <c r="Q35" s="237">
        <f>IF(P35="","",VLOOKUP(P35,'Bodové hodnocení'!$A$1:$B$36,2,FALSE))</f>
        <v>10</v>
      </c>
    </row>
    <row r="36" spans="1:17" ht="16.5" customHeight="1" thickBot="1" x14ac:dyDescent="0.25">
      <c r="A36" s="253"/>
      <c r="B36" s="294"/>
      <c r="C36" s="65" t="s">
        <v>70</v>
      </c>
      <c r="D36" s="103">
        <v>18.579999999999998</v>
      </c>
      <c r="E36" s="244"/>
      <c r="F36" s="250"/>
      <c r="G36" s="252"/>
      <c r="H36" s="70" t="s">
        <v>68</v>
      </c>
      <c r="I36" s="60"/>
      <c r="J36" s="96"/>
      <c r="K36" s="87" t="str">
        <f t="shared" si="1"/>
        <v/>
      </c>
      <c r="L36" s="246"/>
      <c r="M36" s="338"/>
      <c r="N36" s="248"/>
      <c r="O36" s="234"/>
      <c r="P36" s="236"/>
      <c r="Q36" s="238"/>
    </row>
    <row r="37" spans="1:17" ht="16.5" customHeight="1" thickBot="1" x14ac:dyDescent="0.25">
      <c r="A37" s="240" t="s">
        <v>19</v>
      </c>
      <c r="B37" s="241" t="s">
        <v>14</v>
      </c>
      <c r="C37" s="66" t="s">
        <v>69</v>
      </c>
      <c r="D37" s="58" t="s">
        <v>90</v>
      </c>
      <c r="E37" s="243" t="s">
        <v>90</v>
      </c>
      <c r="F37" s="249" t="str">
        <f>IFERROR(IF(E37="","",RANK(E37,$E$33:$E$58,1)),"")</f>
        <v/>
      </c>
      <c r="G37" s="251">
        <f>IFERROR(IF(E37="","",IF(E37="N",(MAX($F$33:$F$58)+1),F37)),"")</f>
        <v>11</v>
      </c>
      <c r="H37" s="71" t="s">
        <v>67</v>
      </c>
      <c r="I37" s="98">
        <v>57.418999999999997</v>
      </c>
      <c r="J37" s="58"/>
      <c r="K37" s="86">
        <f t="shared" si="1"/>
        <v>57.418999999999997</v>
      </c>
      <c r="L37" s="245">
        <f>IF(K37="","",MIN(K38,K37))</f>
        <v>57.418999999999997</v>
      </c>
      <c r="M37" s="337">
        <f>IFERROR(IF(L37="","",RANK(L37,$L$33:$L$58,1)),"")</f>
        <v>7</v>
      </c>
      <c r="N37" s="247">
        <f>IFERROR(IF(L37="","",IF(L37="N",(MAX($M$33:$M$58)+1),M37)),"")</f>
        <v>7</v>
      </c>
      <c r="O37" s="234">
        <f>IF(N37="","",SUM(N37,G37))</f>
        <v>18</v>
      </c>
      <c r="P37" s="235">
        <f>IF(O37="","",RANK(O37,$O$33:$O$58,1))</f>
        <v>10</v>
      </c>
      <c r="Q37" s="237">
        <f>IF(P37="","",VLOOKUP(P37,'Bodové hodnocení'!$A$1:$B$36,2,FALSE))</f>
        <v>7</v>
      </c>
    </row>
    <row r="38" spans="1:17" ht="16.5" customHeight="1" thickBot="1" x14ac:dyDescent="0.25">
      <c r="A38" s="240"/>
      <c r="B38" s="242"/>
      <c r="C38" s="64" t="s">
        <v>70</v>
      </c>
      <c r="D38" s="102" t="s">
        <v>90</v>
      </c>
      <c r="E38" s="244"/>
      <c r="F38" s="250"/>
      <c r="G38" s="252"/>
      <c r="H38" s="69" t="s">
        <v>68</v>
      </c>
      <c r="I38" s="61"/>
      <c r="J38" s="92"/>
      <c r="K38" s="87" t="str">
        <f t="shared" si="1"/>
        <v/>
      </c>
      <c r="L38" s="246"/>
      <c r="M38" s="338"/>
      <c r="N38" s="248"/>
      <c r="O38" s="234"/>
      <c r="P38" s="236"/>
      <c r="Q38" s="238"/>
    </row>
    <row r="39" spans="1:17" ht="16.5" customHeight="1" thickBot="1" x14ac:dyDescent="0.25">
      <c r="A39" s="239" t="s">
        <v>20</v>
      </c>
      <c r="B39" s="241" t="s">
        <v>65</v>
      </c>
      <c r="C39" s="63" t="s">
        <v>69</v>
      </c>
      <c r="D39" s="94">
        <v>40.96</v>
      </c>
      <c r="E39" s="243">
        <f>IF(D39="","",MAX(D39,D40))</f>
        <v>45.09</v>
      </c>
      <c r="F39" s="249">
        <f>IFERROR(IF(E39="","",RANK(E39,$E$33:$E$58,1)),"")</f>
        <v>9</v>
      </c>
      <c r="G39" s="251">
        <f>IFERROR(IF(E39="","",IF(E39="N",(MAX($F$33:$F$58)+1),F39)),"")</f>
        <v>9</v>
      </c>
      <c r="H39" s="68" t="s">
        <v>67</v>
      </c>
      <c r="I39" s="59">
        <v>77.426000000000002</v>
      </c>
      <c r="J39" s="94"/>
      <c r="K39" s="86" t="s">
        <v>90</v>
      </c>
      <c r="L39" s="245" t="s">
        <v>90</v>
      </c>
      <c r="M39" s="337" t="str">
        <f>IFERROR(IF(L39="","",RANK(L39,$L$33:$L$58,1)),"")</f>
        <v/>
      </c>
      <c r="N39" s="247">
        <f>IFERROR(IF(L39="","",IF(L39="N",(MAX($M$33:$M$58)+1),M39)),"")</f>
        <v>12</v>
      </c>
      <c r="O39" s="234">
        <f>IF(N39="","",SUM(N39,G39))</f>
        <v>21</v>
      </c>
      <c r="P39" s="235">
        <f>IF(O39="","",RANK(O39,$O$33:$O$58,1))</f>
        <v>11</v>
      </c>
      <c r="Q39" s="237">
        <f>IF(P39="","",VLOOKUP(P39,'Bodové hodnocení'!$A$1:$B$36,2,FALSE))</f>
        <v>6</v>
      </c>
    </row>
    <row r="40" spans="1:17" ht="16.5" customHeight="1" thickBot="1" x14ac:dyDescent="0.25">
      <c r="A40" s="253"/>
      <c r="B40" s="242"/>
      <c r="C40" s="65" t="s">
        <v>70</v>
      </c>
      <c r="D40" s="103">
        <v>45.09</v>
      </c>
      <c r="E40" s="244"/>
      <c r="F40" s="250"/>
      <c r="G40" s="252"/>
      <c r="H40" s="70" t="s">
        <v>68</v>
      </c>
      <c r="I40" s="60"/>
      <c r="J40" s="96"/>
      <c r="K40" s="87" t="str">
        <f t="shared" si="1"/>
        <v/>
      </c>
      <c r="L40" s="246"/>
      <c r="M40" s="338"/>
      <c r="N40" s="248"/>
      <c r="O40" s="234"/>
      <c r="P40" s="236"/>
      <c r="Q40" s="238"/>
    </row>
    <row r="41" spans="1:17" ht="16.5" customHeight="1" thickBot="1" x14ac:dyDescent="0.25">
      <c r="A41" s="240" t="s">
        <v>21</v>
      </c>
      <c r="B41" s="241" t="s">
        <v>80</v>
      </c>
      <c r="C41" s="66" t="s">
        <v>69</v>
      </c>
      <c r="D41" s="58">
        <v>21.11</v>
      </c>
      <c r="E41" s="243" t="s">
        <v>90</v>
      </c>
      <c r="F41" s="249" t="str">
        <f>IFERROR(IF(E41="","",RANK(E41,$E$33:$E$58,1)),"")</f>
        <v/>
      </c>
      <c r="G41" s="251">
        <f>IFERROR(IF(E41="","",IF(E41="N",(MAX($F$33:$F$58)+1),F41)),"")</f>
        <v>11</v>
      </c>
      <c r="H41" s="71" t="s">
        <v>67</v>
      </c>
      <c r="I41" s="98">
        <v>62.652000000000001</v>
      </c>
      <c r="J41" s="58"/>
      <c r="K41" s="86">
        <f t="shared" si="1"/>
        <v>62.652000000000001</v>
      </c>
      <c r="L41" s="245">
        <f>IF(K41="","",MIN(K42,K41))</f>
        <v>62.652000000000001</v>
      </c>
      <c r="M41" s="337">
        <f>IFERROR(IF(L41="","",RANK(L41,$L$33:$L$58,1)),"")</f>
        <v>11</v>
      </c>
      <c r="N41" s="247">
        <f>IFERROR(IF(L41="","",IF(L41="N",(MAX($M$33:$M$58)+1),M41)),"")</f>
        <v>11</v>
      </c>
      <c r="O41" s="234">
        <f>IF(N41="","",SUM(N41,G41))</f>
        <v>22</v>
      </c>
      <c r="P41" s="235">
        <v>13</v>
      </c>
      <c r="Q41" s="237">
        <f>IF(P41="","",VLOOKUP(P41,'Bodové hodnocení'!$A$1:$B$36,2,FALSE))</f>
        <v>4</v>
      </c>
    </row>
    <row r="42" spans="1:17" ht="16.5" customHeight="1" thickBot="1" x14ac:dyDescent="0.25">
      <c r="A42" s="240"/>
      <c r="B42" s="242"/>
      <c r="C42" s="64" t="s">
        <v>70</v>
      </c>
      <c r="D42" s="102">
        <v>21.23</v>
      </c>
      <c r="E42" s="244"/>
      <c r="F42" s="250"/>
      <c r="G42" s="252"/>
      <c r="H42" s="69" t="s">
        <v>68</v>
      </c>
      <c r="I42" s="61"/>
      <c r="J42" s="92"/>
      <c r="K42" s="87" t="str">
        <f t="shared" si="1"/>
        <v/>
      </c>
      <c r="L42" s="246"/>
      <c r="M42" s="338"/>
      <c r="N42" s="248"/>
      <c r="O42" s="234"/>
      <c r="P42" s="236"/>
      <c r="Q42" s="238"/>
    </row>
    <row r="43" spans="1:17" ht="16.5" customHeight="1" thickBot="1" x14ac:dyDescent="0.25">
      <c r="A43" s="239" t="s">
        <v>22</v>
      </c>
      <c r="B43" s="241" t="s">
        <v>10</v>
      </c>
      <c r="C43" s="63" t="s">
        <v>69</v>
      </c>
      <c r="D43" s="94">
        <v>30.65</v>
      </c>
      <c r="E43" s="243">
        <f>IF(D43="","",MAX(D43,D44))</f>
        <v>30.65</v>
      </c>
      <c r="F43" s="249">
        <f>IFERROR(IF(E43="","",RANK(E43,$E$33:$E$58,1)),"")</f>
        <v>7</v>
      </c>
      <c r="G43" s="251">
        <f>IFERROR(IF(E43="","",IF(E43="N",(MAX($F$33:$F$58)+1),F43)),"")</f>
        <v>7</v>
      </c>
      <c r="H43" s="68" t="s">
        <v>67</v>
      </c>
      <c r="I43" s="59">
        <v>61.524000000000001</v>
      </c>
      <c r="J43" s="94"/>
      <c r="K43" s="86">
        <f t="shared" si="1"/>
        <v>61.524000000000001</v>
      </c>
      <c r="L43" s="245">
        <f>IF(K43="","",MIN(K44,K43))</f>
        <v>61.524000000000001</v>
      </c>
      <c r="M43" s="337">
        <f>IFERROR(IF(L43="","",RANK(L43,$L$33:$L$58,1)),"")</f>
        <v>10</v>
      </c>
      <c r="N43" s="247">
        <f>IFERROR(IF(L43="","",IF(L43="N",(MAX($M$33:$M$58)+1),M43)),"")</f>
        <v>10</v>
      </c>
      <c r="O43" s="234">
        <f>IF(N43="","",SUM(N43,G43))</f>
        <v>17</v>
      </c>
      <c r="P43" s="235">
        <f>IF(O43="","",RANK(O43,$O$33:$O$58,1))</f>
        <v>8</v>
      </c>
      <c r="Q43" s="237">
        <f>IF(P43="","",VLOOKUP(P43,'Bodové hodnocení'!$A$1:$B$36,2,FALSE))</f>
        <v>9</v>
      </c>
    </row>
    <row r="44" spans="1:17" ht="16.5" customHeight="1" thickBot="1" x14ac:dyDescent="0.25">
      <c r="A44" s="253"/>
      <c r="B44" s="242"/>
      <c r="C44" s="65" t="s">
        <v>70</v>
      </c>
      <c r="D44" s="103">
        <v>30.37</v>
      </c>
      <c r="E44" s="244"/>
      <c r="F44" s="250"/>
      <c r="G44" s="252"/>
      <c r="H44" s="70" t="s">
        <v>68</v>
      </c>
      <c r="I44" s="60">
        <v>72.281999999999996</v>
      </c>
      <c r="J44" s="96"/>
      <c r="K44" s="87">
        <f t="shared" si="1"/>
        <v>72.281999999999996</v>
      </c>
      <c r="L44" s="246"/>
      <c r="M44" s="338"/>
      <c r="N44" s="248"/>
      <c r="O44" s="234"/>
      <c r="P44" s="236"/>
      <c r="Q44" s="238"/>
    </row>
    <row r="45" spans="1:17" ht="16.5" customHeight="1" thickBot="1" x14ac:dyDescent="0.25">
      <c r="A45" s="240" t="s">
        <v>23</v>
      </c>
      <c r="B45" s="241" t="s">
        <v>7</v>
      </c>
      <c r="C45" s="66" t="s">
        <v>69</v>
      </c>
      <c r="D45" s="58">
        <v>46.41</v>
      </c>
      <c r="E45" s="243">
        <f>IF(D45="","",MAX(D45,D46))</f>
        <v>47.49</v>
      </c>
      <c r="F45" s="249">
        <f>IFERROR(IF(E45="","",RANK(E45,$E$33:$E$58,1)),"")</f>
        <v>10</v>
      </c>
      <c r="G45" s="251">
        <f>IFERROR(IF(E45="","",IF(E45="N",(MAX($F$33:$F$58)+1),F45)),"")</f>
        <v>10</v>
      </c>
      <c r="H45" s="71" t="s">
        <v>67</v>
      </c>
      <c r="I45" s="98">
        <v>58.616999999999997</v>
      </c>
      <c r="J45" s="58"/>
      <c r="K45" s="86" t="s">
        <v>90</v>
      </c>
      <c r="L45" s="245" t="s">
        <v>90</v>
      </c>
      <c r="M45" s="337" t="str">
        <f>IFERROR(IF(L45="","",RANK(L45,$L$33:$L$58,1)),"")</f>
        <v/>
      </c>
      <c r="N45" s="247">
        <f>IFERROR(IF(L45="","",IF(L45="N",(MAX($M$33:$M$58)+1),M45)),"")</f>
        <v>12</v>
      </c>
      <c r="O45" s="234">
        <f>IF(N45="","",SUM(N45,G45))</f>
        <v>22</v>
      </c>
      <c r="P45" s="235">
        <f>IF(O45="","",RANK(O45,$O$33:$O$58,1))</f>
        <v>12</v>
      </c>
      <c r="Q45" s="237">
        <f>IF(P45="","",VLOOKUP(P45,'Bodové hodnocení'!$A$1:$B$36,2,FALSE))</f>
        <v>5</v>
      </c>
    </row>
    <row r="46" spans="1:17" ht="16.5" customHeight="1" thickBot="1" x14ac:dyDescent="0.25">
      <c r="A46" s="240"/>
      <c r="B46" s="242"/>
      <c r="C46" s="64" t="s">
        <v>70</v>
      </c>
      <c r="D46" s="102">
        <v>47.49</v>
      </c>
      <c r="E46" s="244"/>
      <c r="F46" s="250"/>
      <c r="G46" s="252"/>
      <c r="H46" s="69" t="s">
        <v>68</v>
      </c>
      <c r="I46" s="61"/>
      <c r="J46" s="92"/>
      <c r="K46" s="87" t="str">
        <f t="shared" si="1"/>
        <v/>
      </c>
      <c r="L46" s="246"/>
      <c r="M46" s="338"/>
      <c r="N46" s="248"/>
      <c r="O46" s="234"/>
      <c r="P46" s="236"/>
      <c r="Q46" s="238"/>
    </row>
    <row r="47" spans="1:17" ht="16.5" customHeight="1" thickBot="1" x14ac:dyDescent="0.25">
      <c r="A47" s="239" t="s">
        <v>25</v>
      </c>
      <c r="B47" s="241" t="s">
        <v>13</v>
      </c>
      <c r="C47" s="63" t="s">
        <v>69</v>
      </c>
      <c r="D47" s="94">
        <v>38.9</v>
      </c>
      <c r="E47" s="243">
        <f>IF(D47="","",MAX(D47,D48))</f>
        <v>38.9</v>
      </c>
      <c r="F47" s="249">
        <f>IFERROR(IF(E47="","",RANK(E47,$E$33:$E$58,1)),"")</f>
        <v>8</v>
      </c>
      <c r="G47" s="251">
        <f>IFERROR(IF(E47="","",IF(E47="N",(MAX($F$33:$F$58)+1),F47)),"")</f>
        <v>8</v>
      </c>
      <c r="H47" s="68" t="s">
        <v>67</v>
      </c>
      <c r="I47" s="59">
        <v>45.420999999999999</v>
      </c>
      <c r="J47" s="94"/>
      <c r="K47" s="86">
        <f t="shared" si="1"/>
        <v>45.420999999999999</v>
      </c>
      <c r="L47" s="245">
        <f>IF(K47="","",MIN(K48,K47))</f>
        <v>45.420999999999999</v>
      </c>
      <c r="M47" s="337">
        <f>IFERROR(IF(L47="","",RANK(L47,$L$33:$L$58,1)),"")</f>
        <v>1</v>
      </c>
      <c r="N47" s="247">
        <f>IFERROR(IF(L47="","",IF(L47="N",(MAX($M$33:$M$58)+1),M47)),"")</f>
        <v>1</v>
      </c>
      <c r="O47" s="234">
        <f>IF(N47="","",SUM(N47,G47))</f>
        <v>9</v>
      </c>
      <c r="P47" s="235">
        <v>4</v>
      </c>
      <c r="Q47" s="237">
        <f>IF(P47="","",VLOOKUP(P47,'Bodové hodnocení'!$A$1:$B$36,2,FALSE))</f>
        <v>13</v>
      </c>
    </row>
    <row r="48" spans="1:17" ht="16.5" customHeight="1" thickBot="1" x14ac:dyDescent="0.25">
      <c r="A48" s="253"/>
      <c r="B48" s="242"/>
      <c r="C48" s="65" t="s">
        <v>70</v>
      </c>
      <c r="D48" s="103">
        <v>38.71</v>
      </c>
      <c r="E48" s="244"/>
      <c r="F48" s="250"/>
      <c r="G48" s="252"/>
      <c r="H48" s="70" t="s">
        <v>68</v>
      </c>
      <c r="I48" s="60">
        <v>63.975000000000001</v>
      </c>
      <c r="J48" s="96"/>
      <c r="K48" s="87">
        <f t="shared" si="1"/>
        <v>63.975000000000001</v>
      </c>
      <c r="L48" s="246"/>
      <c r="M48" s="338"/>
      <c r="N48" s="248"/>
      <c r="O48" s="234"/>
      <c r="P48" s="236"/>
      <c r="Q48" s="238"/>
    </row>
    <row r="49" spans="1:17" ht="16.5" customHeight="1" thickBot="1" x14ac:dyDescent="0.25">
      <c r="A49" s="240" t="s">
        <v>26</v>
      </c>
      <c r="B49" s="241" t="s">
        <v>86</v>
      </c>
      <c r="C49" s="66" t="s">
        <v>69</v>
      </c>
      <c r="D49" s="58">
        <v>18.5</v>
      </c>
      <c r="E49" s="243">
        <f>IF(D49="","",MAX(D49,D50))</f>
        <v>18.5</v>
      </c>
      <c r="F49" s="249">
        <f>IFERROR(IF(E49="","",RANK(E49,$E$33:$E$58,1)),"")</f>
        <v>1</v>
      </c>
      <c r="G49" s="251">
        <f>IFERROR(IF(E49="","",IF(E49="N",(MAX($F$33:$F$58)+1),F49)),"")</f>
        <v>1</v>
      </c>
      <c r="H49" s="71" t="s">
        <v>67</v>
      </c>
      <c r="I49" s="98">
        <v>51.61</v>
      </c>
      <c r="J49" s="58"/>
      <c r="K49" s="86">
        <f t="shared" si="1"/>
        <v>51.61</v>
      </c>
      <c r="L49" s="245">
        <f>IF(K49="","",MIN(K50,K49))</f>
        <v>51.61</v>
      </c>
      <c r="M49" s="337">
        <f>IFERROR(IF(L49="","",RANK(L49,$L$33:$L$58,1)),"")</f>
        <v>3</v>
      </c>
      <c r="N49" s="247">
        <f>IFERROR(IF(L49="","",IF(L49="N",(MAX($M$33:$M$58)+1),M49)),"")</f>
        <v>3</v>
      </c>
      <c r="O49" s="234">
        <f>IF(N49="","",SUM(N49,G49))</f>
        <v>4</v>
      </c>
      <c r="P49" s="235">
        <f>IF(O49="","",RANK(O49,$O$33:$O$58,1))</f>
        <v>1</v>
      </c>
      <c r="Q49" s="237">
        <f>IF(P49="","",VLOOKUP(P49,'Bodové hodnocení'!$A$1:$B$36,2,FALSE))</f>
        <v>16</v>
      </c>
    </row>
    <row r="50" spans="1:17" ht="16.5" customHeight="1" thickBot="1" x14ac:dyDescent="0.25">
      <c r="A50" s="240"/>
      <c r="B50" s="242"/>
      <c r="C50" s="64" t="s">
        <v>70</v>
      </c>
      <c r="D50" s="102">
        <v>17.239999999999998</v>
      </c>
      <c r="E50" s="244"/>
      <c r="F50" s="250"/>
      <c r="G50" s="252"/>
      <c r="H50" s="69" t="s">
        <v>68</v>
      </c>
      <c r="I50" s="61">
        <v>56.698</v>
      </c>
      <c r="J50" s="92"/>
      <c r="K50" s="87">
        <f t="shared" si="1"/>
        <v>56.698</v>
      </c>
      <c r="L50" s="246"/>
      <c r="M50" s="338"/>
      <c r="N50" s="248"/>
      <c r="O50" s="234"/>
      <c r="P50" s="236"/>
      <c r="Q50" s="238"/>
    </row>
    <row r="51" spans="1:17" ht="16.5" customHeight="1" thickBot="1" x14ac:dyDescent="0.25">
      <c r="A51" s="239" t="s">
        <v>27</v>
      </c>
      <c r="B51" s="241" t="s">
        <v>12</v>
      </c>
      <c r="C51" s="63" t="s">
        <v>69</v>
      </c>
      <c r="D51" s="94">
        <v>19.89</v>
      </c>
      <c r="E51" s="243">
        <f>IF(D51="","",MAX(D51,D52))</f>
        <v>19.89</v>
      </c>
      <c r="F51" s="249">
        <f>IFERROR(IF(E51="","",RANK(E51,$E$33:$E$58,1)),"")</f>
        <v>4</v>
      </c>
      <c r="G51" s="251">
        <f>IFERROR(IF(E51="","",IF(E51="N",(MAX($F$33:$F$58)+1),F51)),"")</f>
        <v>4</v>
      </c>
      <c r="H51" s="68" t="s">
        <v>67</v>
      </c>
      <c r="I51" s="59">
        <v>53.576999999999998</v>
      </c>
      <c r="J51" s="94"/>
      <c r="K51" s="86">
        <f t="shared" si="1"/>
        <v>53.576999999999998</v>
      </c>
      <c r="L51" s="245">
        <f>IF(K51="","",MIN(K52,K51))</f>
        <v>53.576999999999998</v>
      </c>
      <c r="M51" s="337">
        <f>IFERROR(IF(L51="","",RANK(L51,$L$33:$L$58,1)),"")</f>
        <v>5</v>
      </c>
      <c r="N51" s="247">
        <f>IFERROR(IF(L51="","",IF(L51="N",(MAX($M$33:$M$58)+1),M51)),"")</f>
        <v>5</v>
      </c>
      <c r="O51" s="234">
        <f>IF(N51="","",SUM(N51,G51))</f>
        <v>9</v>
      </c>
      <c r="P51" s="235">
        <f>IF(O51="","",RANK(O51,$O$33:$O$58,1))</f>
        <v>3</v>
      </c>
      <c r="Q51" s="237">
        <f>IF(P51="","",VLOOKUP(P51,'Bodové hodnocení'!$A$1:$B$36,2,FALSE))</f>
        <v>14</v>
      </c>
    </row>
    <row r="52" spans="1:17" ht="16.5" customHeight="1" thickBot="1" x14ac:dyDescent="0.25">
      <c r="A52" s="240"/>
      <c r="B52" s="242"/>
      <c r="C52" s="64" t="s">
        <v>70</v>
      </c>
      <c r="D52" s="102">
        <v>19.12</v>
      </c>
      <c r="E52" s="244"/>
      <c r="F52" s="250"/>
      <c r="G52" s="252"/>
      <c r="H52" s="69" t="s">
        <v>68</v>
      </c>
      <c r="I52" s="61"/>
      <c r="J52" s="92"/>
      <c r="K52" s="87" t="str">
        <f t="shared" si="1"/>
        <v/>
      </c>
      <c r="L52" s="246"/>
      <c r="M52" s="338"/>
      <c r="N52" s="248"/>
      <c r="O52" s="234"/>
      <c r="P52" s="236"/>
      <c r="Q52" s="238"/>
    </row>
    <row r="53" spans="1:17" ht="16.5" customHeight="1" thickBot="1" x14ac:dyDescent="0.25">
      <c r="A53" s="239" t="s">
        <v>28</v>
      </c>
      <c r="B53" s="241" t="s">
        <v>17</v>
      </c>
      <c r="C53" s="63" t="s">
        <v>69</v>
      </c>
      <c r="D53" s="94">
        <v>25.3</v>
      </c>
      <c r="E53" s="243">
        <f>IF(D53="","",MAX(D53,D54))</f>
        <v>26.04</v>
      </c>
      <c r="F53" s="249">
        <f>IFERROR(IF(E53="","",RANK(E53,$E$33:$E$58,1)),"")</f>
        <v>6</v>
      </c>
      <c r="G53" s="251">
        <f>IFERROR(IF(E53="","",IF(E53="N",(MAX($F$33:$F$58)+1),F53)),"")</f>
        <v>6</v>
      </c>
      <c r="H53" s="68" t="s">
        <v>67</v>
      </c>
      <c r="I53" s="59">
        <v>53.234000000000002</v>
      </c>
      <c r="J53" s="94"/>
      <c r="K53" s="86">
        <f t="shared" si="1"/>
        <v>53.234000000000002</v>
      </c>
      <c r="L53" s="245">
        <f>IF(K53="","",MIN(K54,K53))</f>
        <v>53.234000000000002</v>
      </c>
      <c r="M53" s="337">
        <f>IFERROR(IF(L53="","",RANK(L53,$L$33:$L$58,1)),"")</f>
        <v>4</v>
      </c>
      <c r="N53" s="247">
        <f>IFERROR(IF(L53="","",IF(L53="N",(MAX($M$33:$M$58)+1),M53)),"")</f>
        <v>4</v>
      </c>
      <c r="O53" s="234">
        <f>IF(N53="","",SUM(N53,G53))</f>
        <v>10</v>
      </c>
      <c r="P53" s="235">
        <v>6</v>
      </c>
      <c r="Q53" s="237">
        <f>IF(P53="","",VLOOKUP(P53,'Bodové hodnocení'!$A$1:$B$36,2,FALSE))</f>
        <v>11</v>
      </c>
    </row>
    <row r="54" spans="1:17" ht="16.5" customHeight="1" thickBot="1" x14ac:dyDescent="0.25">
      <c r="A54" s="240"/>
      <c r="B54" s="242"/>
      <c r="C54" s="64" t="s">
        <v>70</v>
      </c>
      <c r="D54" s="102">
        <v>26.04</v>
      </c>
      <c r="E54" s="244"/>
      <c r="F54" s="250"/>
      <c r="G54" s="252"/>
      <c r="H54" s="69" t="s">
        <v>68</v>
      </c>
      <c r="I54" s="61"/>
      <c r="J54" s="92"/>
      <c r="K54" s="87" t="str">
        <f t="shared" si="1"/>
        <v/>
      </c>
      <c r="L54" s="246"/>
      <c r="M54" s="338"/>
      <c r="N54" s="248"/>
      <c r="O54" s="234"/>
      <c r="P54" s="236"/>
      <c r="Q54" s="238"/>
    </row>
    <row r="55" spans="1:17" ht="16.5" customHeight="1" thickBot="1" x14ac:dyDescent="0.25">
      <c r="A55" s="278" t="s">
        <v>29</v>
      </c>
      <c r="B55" s="241" t="s">
        <v>5</v>
      </c>
      <c r="C55" s="63" t="s">
        <v>69</v>
      </c>
      <c r="D55" s="94">
        <v>18.940000000000001</v>
      </c>
      <c r="E55" s="243">
        <f>IF(D55="","",MAX(D55,D56))</f>
        <v>19.05</v>
      </c>
      <c r="F55" s="249">
        <f>IFERROR(IF(E55="","",RANK(E55,$E$33:$E$58,1)),"")</f>
        <v>2</v>
      </c>
      <c r="G55" s="251">
        <f>IFERROR(IF(E55="","",IF(E55="N",(MAX($F$33:$F$58)+1),F55)),"")</f>
        <v>2</v>
      </c>
      <c r="H55" s="68" t="s">
        <v>67</v>
      </c>
      <c r="I55" s="59">
        <v>58.249000000000002</v>
      </c>
      <c r="J55" s="94"/>
      <c r="K55" s="86">
        <f t="shared" si="1"/>
        <v>58.249000000000002</v>
      </c>
      <c r="L55" s="245">
        <f>IF(K55="","",MIN(K56,K55))</f>
        <v>58.249000000000002</v>
      </c>
      <c r="M55" s="337">
        <f>IFERROR(IF(L55="","",RANK(L55,$L$33:$L$58,1)),"")</f>
        <v>8</v>
      </c>
      <c r="N55" s="247">
        <f>IFERROR(IF(L55="","",IF(L55="N",(MAX($M$33:$M$58)+1),M55)),"")</f>
        <v>8</v>
      </c>
      <c r="O55" s="234">
        <f>IF(N55="","",SUM(N55,G55))</f>
        <v>10</v>
      </c>
      <c r="P55" s="235">
        <f>IF(O55="","",RANK(O55,$O$33:$O$58,1))</f>
        <v>5</v>
      </c>
      <c r="Q55" s="237">
        <f>IF(P55="","",VLOOKUP(P55,'Bodové hodnocení'!$A$1:$B$36,2,FALSE))</f>
        <v>12</v>
      </c>
    </row>
    <row r="56" spans="1:17" ht="16.5" customHeight="1" thickBot="1" x14ac:dyDescent="0.25">
      <c r="A56" s="278"/>
      <c r="B56" s="242"/>
      <c r="C56" s="65" t="s">
        <v>70</v>
      </c>
      <c r="D56" s="96">
        <v>19.05</v>
      </c>
      <c r="E56" s="244"/>
      <c r="F56" s="250"/>
      <c r="G56" s="252"/>
      <c r="H56" s="70" t="s">
        <v>68</v>
      </c>
      <c r="I56" s="60"/>
      <c r="J56" s="96"/>
      <c r="K56" s="87" t="str">
        <f t="shared" si="1"/>
        <v/>
      </c>
      <c r="L56" s="246"/>
      <c r="M56" s="338"/>
      <c r="N56" s="248"/>
      <c r="O56" s="234"/>
      <c r="P56" s="236"/>
      <c r="Q56" s="238"/>
    </row>
    <row r="57" spans="1:17" ht="16.5" customHeight="1" thickBot="1" x14ac:dyDescent="0.25">
      <c r="A57" s="278" t="s">
        <v>31</v>
      </c>
      <c r="B57" s="241" t="s">
        <v>89</v>
      </c>
      <c r="C57" s="63" t="s">
        <v>69</v>
      </c>
      <c r="D57" s="94">
        <v>23.1</v>
      </c>
      <c r="E57" s="243" t="s">
        <v>90</v>
      </c>
      <c r="F57" s="249" t="str">
        <f>IFERROR(IF(E57="","",RANK(E57,$E$33:$E$58,1)),"")</f>
        <v/>
      </c>
      <c r="G57" s="251">
        <f>IFERROR(IF(E57="","",IF(E57="N",(MAX($F$33:$F$58)+1),F57)),"")</f>
        <v>11</v>
      </c>
      <c r="H57" s="68" t="s">
        <v>67</v>
      </c>
      <c r="I57" s="59">
        <v>65.05</v>
      </c>
      <c r="J57" s="94"/>
      <c r="K57" s="86">
        <f t="shared" si="1"/>
        <v>65.05</v>
      </c>
      <c r="L57" s="245">
        <f>IF(K57="","",MIN(K58,K57))</f>
        <v>57.085999999999999</v>
      </c>
      <c r="M57" s="337">
        <f>IFERROR(IF(L57="","",RANK(L57,$L$33:$L$58,1)),"")</f>
        <v>6</v>
      </c>
      <c r="N57" s="247">
        <f>IFERROR(IF(L57="","",IF(L57="N",(MAX($M$33:$M$58)+1),M57)),"")</f>
        <v>6</v>
      </c>
      <c r="O57" s="234">
        <f>IF(N57="","",SUM(N57,G57))</f>
        <v>17</v>
      </c>
      <c r="P57" s="235">
        <v>9</v>
      </c>
      <c r="Q57" s="237">
        <f>IF(P57="","",VLOOKUP(P57,'Bodové hodnocení'!$A$1:$B$36,2,FALSE))</f>
        <v>8</v>
      </c>
    </row>
    <row r="58" spans="1:17" ht="16.5" customHeight="1" thickBot="1" x14ac:dyDescent="0.25">
      <c r="A58" s="279"/>
      <c r="B58" s="280"/>
      <c r="C58" s="67" t="s">
        <v>70</v>
      </c>
      <c r="D58" s="100">
        <v>23.32</v>
      </c>
      <c r="E58" s="281"/>
      <c r="F58" s="282"/>
      <c r="G58" s="283"/>
      <c r="H58" s="72" t="s">
        <v>68</v>
      </c>
      <c r="I58" s="62">
        <v>57.085999999999999</v>
      </c>
      <c r="J58" s="100"/>
      <c r="K58" s="89">
        <f t="shared" si="1"/>
        <v>57.085999999999999</v>
      </c>
      <c r="L58" s="288"/>
      <c r="M58" s="339"/>
      <c r="N58" s="289"/>
      <c r="O58" s="290"/>
      <c r="P58" s="291"/>
      <c r="Q58" s="292"/>
    </row>
    <row r="59" spans="1:17" ht="15.75" thickTop="1" x14ac:dyDescent="0.2"/>
  </sheetData>
  <sheetProtection formatCells="0" formatColumns="0" formatRows="0" insertColumns="0" insertRows="0" insertHyperlinks="0" deleteColumns="0" deleteRows="0" sort="0" autoFilter="0" pivotTables="0"/>
  <mergeCells count="299">
    <mergeCell ref="P55:P56"/>
    <mergeCell ref="Q55:Q56"/>
    <mergeCell ref="A57:A58"/>
    <mergeCell ref="B57:B58"/>
    <mergeCell ref="E57:E58"/>
    <mergeCell ref="F57:F58"/>
    <mergeCell ref="G57:G58"/>
    <mergeCell ref="L57:L58"/>
    <mergeCell ref="M57:M58"/>
    <mergeCell ref="N57:N58"/>
    <mergeCell ref="O57:O58"/>
    <mergeCell ref="P57:P58"/>
    <mergeCell ref="Q57:Q58"/>
    <mergeCell ref="A55:A56"/>
    <mergeCell ref="B55:B56"/>
    <mergeCell ref="E55:E56"/>
    <mergeCell ref="F55:F56"/>
    <mergeCell ref="G55:G56"/>
    <mergeCell ref="L55:L56"/>
    <mergeCell ref="M55:M56"/>
    <mergeCell ref="N55:N56"/>
    <mergeCell ref="O55:O56"/>
    <mergeCell ref="P51:P52"/>
    <mergeCell ref="Q51:Q52"/>
    <mergeCell ref="A53:A54"/>
    <mergeCell ref="B53:B54"/>
    <mergeCell ref="E53:E54"/>
    <mergeCell ref="F53:F54"/>
    <mergeCell ref="G53:G54"/>
    <mergeCell ref="L53:L54"/>
    <mergeCell ref="M53:M54"/>
    <mergeCell ref="N53:N54"/>
    <mergeCell ref="O53:O54"/>
    <mergeCell ref="P53:P54"/>
    <mergeCell ref="Q53:Q54"/>
    <mergeCell ref="A51:A52"/>
    <mergeCell ref="B51:B52"/>
    <mergeCell ref="E51:E52"/>
    <mergeCell ref="F51:F52"/>
    <mergeCell ref="G51:G52"/>
    <mergeCell ref="L51:L52"/>
    <mergeCell ref="M51:M52"/>
    <mergeCell ref="N51:N52"/>
    <mergeCell ref="O51:O52"/>
    <mergeCell ref="P47:P48"/>
    <mergeCell ref="Q47:Q48"/>
    <mergeCell ref="A49:A50"/>
    <mergeCell ref="B49:B50"/>
    <mergeCell ref="E49:E50"/>
    <mergeCell ref="F49:F50"/>
    <mergeCell ref="G49:G50"/>
    <mergeCell ref="L49:L50"/>
    <mergeCell ref="M49:M50"/>
    <mergeCell ref="N49:N50"/>
    <mergeCell ref="O49:O50"/>
    <mergeCell ref="P49:P50"/>
    <mergeCell ref="Q49:Q50"/>
    <mergeCell ref="A47:A48"/>
    <mergeCell ref="B47:B48"/>
    <mergeCell ref="E47:E48"/>
    <mergeCell ref="F47:F48"/>
    <mergeCell ref="G47:G48"/>
    <mergeCell ref="L47:L48"/>
    <mergeCell ref="M47:M48"/>
    <mergeCell ref="N47:N48"/>
    <mergeCell ref="O47:O48"/>
    <mergeCell ref="P43:P44"/>
    <mergeCell ref="Q43:Q44"/>
    <mergeCell ref="A45:A46"/>
    <mergeCell ref="B45:B46"/>
    <mergeCell ref="E45:E46"/>
    <mergeCell ref="F45:F46"/>
    <mergeCell ref="G45:G46"/>
    <mergeCell ref="L45:L46"/>
    <mergeCell ref="M45:M46"/>
    <mergeCell ref="N45:N46"/>
    <mergeCell ref="O45:O46"/>
    <mergeCell ref="P45:P46"/>
    <mergeCell ref="Q45:Q46"/>
    <mergeCell ref="A43:A44"/>
    <mergeCell ref="B43:B44"/>
    <mergeCell ref="E43:E44"/>
    <mergeCell ref="F43:F44"/>
    <mergeCell ref="G43:G44"/>
    <mergeCell ref="L43:L44"/>
    <mergeCell ref="M43:M44"/>
    <mergeCell ref="N43:N44"/>
    <mergeCell ref="O43:O44"/>
    <mergeCell ref="P39:P40"/>
    <mergeCell ref="Q39:Q40"/>
    <mergeCell ref="A41:A42"/>
    <mergeCell ref="B41:B42"/>
    <mergeCell ref="E41:E42"/>
    <mergeCell ref="F41:F42"/>
    <mergeCell ref="G41:G42"/>
    <mergeCell ref="L41:L42"/>
    <mergeCell ref="M41:M42"/>
    <mergeCell ref="N41:N42"/>
    <mergeCell ref="O41:O42"/>
    <mergeCell ref="P41:P42"/>
    <mergeCell ref="Q41:Q42"/>
    <mergeCell ref="A39:A40"/>
    <mergeCell ref="B39:B40"/>
    <mergeCell ref="E39:E40"/>
    <mergeCell ref="F39:F40"/>
    <mergeCell ref="G39:G40"/>
    <mergeCell ref="L39:L40"/>
    <mergeCell ref="M39:M40"/>
    <mergeCell ref="N39:N40"/>
    <mergeCell ref="O39:O40"/>
    <mergeCell ref="P35:P36"/>
    <mergeCell ref="Q35:Q36"/>
    <mergeCell ref="A37:A38"/>
    <mergeCell ref="B37:B38"/>
    <mergeCell ref="E37:E38"/>
    <mergeCell ref="F37:F38"/>
    <mergeCell ref="G37:G38"/>
    <mergeCell ref="L37:L38"/>
    <mergeCell ref="M37:M38"/>
    <mergeCell ref="N37:N38"/>
    <mergeCell ref="O37:O38"/>
    <mergeCell ref="P37:P38"/>
    <mergeCell ref="Q37:Q38"/>
    <mergeCell ref="A35:A36"/>
    <mergeCell ref="B35:B36"/>
    <mergeCell ref="E35:E36"/>
    <mergeCell ref="F35:F36"/>
    <mergeCell ref="G35:G36"/>
    <mergeCell ref="L35:L36"/>
    <mergeCell ref="M35:M36"/>
    <mergeCell ref="N35:N36"/>
    <mergeCell ref="O35:O36"/>
    <mergeCell ref="A31:B31"/>
    <mergeCell ref="C31:F31"/>
    <mergeCell ref="H31:N31"/>
    <mergeCell ref="O31:O32"/>
    <mergeCell ref="P31:P32"/>
    <mergeCell ref="Q31:Q32"/>
    <mergeCell ref="A33:A34"/>
    <mergeCell ref="B33:B34"/>
    <mergeCell ref="E33:E34"/>
    <mergeCell ref="F33:F34"/>
    <mergeCell ref="G33:G34"/>
    <mergeCell ref="L33:L34"/>
    <mergeCell ref="M33:M34"/>
    <mergeCell ref="N33:N34"/>
    <mergeCell ref="O33:O34"/>
    <mergeCell ref="P33:P34"/>
    <mergeCell ref="Q33:Q34"/>
    <mergeCell ref="P26:P27"/>
    <mergeCell ref="Q26:Q27"/>
    <mergeCell ref="A28:A29"/>
    <mergeCell ref="B28:B29"/>
    <mergeCell ref="E28:E29"/>
    <mergeCell ref="F28:F29"/>
    <mergeCell ref="G28:G29"/>
    <mergeCell ref="L28:L29"/>
    <mergeCell ref="M28:M29"/>
    <mergeCell ref="N28:N29"/>
    <mergeCell ref="O28:O29"/>
    <mergeCell ref="P28:P29"/>
    <mergeCell ref="Q28:Q29"/>
    <mergeCell ref="A26:A27"/>
    <mergeCell ref="B26:B27"/>
    <mergeCell ref="E26:E27"/>
    <mergeCell ref="F26:F27"/>
    <mergeCell ref="G26:G27"/>
    <mergeCell ref="L26:L27"/>
    <mergeCell ref="M26:M27"/>
    <mergeCell ref="N26:N27"/>
    <mergeCell ref="O26:O27"/>
    <mergeCell ref="P22:P23"/>
    <mergeCell ref="Q22:Q23"/>
    <mergeCell ref="A24:A25"/>
    <mergeCell ref="B24:B25"/>
    <mergeCell ref="E24:E25"/>
    <mergeCell ref="F24:F25"/>
    <mergeCell ref="G24:G25"/>
    <mergeCell ref="L24:L25"/>
    <mergeCell ref="M24:M25"/>
    <mergeCell ref="N24:N25"/>
    <mergeCell ref="O24:O25"/>
    <mergeCell ref="P24:P25"/>
    <mergeCell ref="Q24:Q25"/>
    <mergeCell ref="A22:A23"/>
    <mergeCell ref="B22:B23"/>
    <mergeCell ref="E22:E23"/>
    <mergeCell ref="F22:F23"/>
    <mergeCell ref="G22:G23"/>
    <mergeCell ref="L22:L23"/>
    <mergeCell ref="M22:M23"/>
    <mergeCell ref="N22:N23"/>
    <mergeCell ref="O22:O23"/>
    <mergeCell ref="P18:P19"/>
    <mergeCell ref="Q18:Q19"/>
    <mergeCell ref="A20:A21"/>
    <mergeCell ref="B20:B21"/>
    <mergeCell ref="E20:E21"/>
    <mergeCell ref="F20:F21"/>
    <mergeCell ref="G20:G21"/>
    <mergeCell ref="L20:L21"/>
    <mergeCell ref="M20:M21"/>
    <mergeCell ref="N20:N21"/>
    <mergeCell ref="O20:O21"/>
    <mergeCell ref="P20:P21"/>
    <mergeCell ref="Q20:Q21"/>
    <mergeCell ref="A18:A19"/>
    <mergeCell ref="B18:B19"/>
    <mergeCell ref="E18:E19"/>
    <mergeCell ref="F18:F19"/>
    <mergeCell ref="G18:G19"/>
    <mergeCell ref="L18:L19"/>
    <mergeCell ref="M18:M19"/>
    <mergeCell ref="N18:N19"/>
    <mergeCell ref="O18:O19"/>
    <mergeCell ref="P14:P15"/>
    <mergeCell ref="Q14:Q15"/>
    <mergeCell ref="A16:A17"/>
    <mergeCell ref="B16:B17"/>
    <mergeCell ref="E16:E17"/>
    <mergeCell ref="F16:F17"/>
    <mergeCell ref="G16:G17"/>
    <mergeCell ref="L16:L17"/>
    <mergeCell ref="M16:M17"/>
    <mergeCell ref="N16:N17"/>
    <mergeCell ref="O16:O17"/>
    <mergeCell ref="P16:P17"/>
    <mergeCell ref="Q16:Q17"/>
    <mergeCell ref="A14:A15"/>
    <mergeCell ref="B14:B15"/>
    <mergeCell ref="E14:E15"/>
    <mergeCell ref="F14:F15"/>
    <mergeCell ref="G14:G15"/>
    <mergeCell ref="L14:L15"/>
    <mergeCell ref="M14:M15"/>
    <mergeCell ref="N14:N15"/>
    <mergeCell ref="O14:O15"/>
    <mergeCell ref="P10:P11"/>
    <mergeCell ref="Q10:Q11"/>
    <mergeCell ref="A12:A13"/>
    <mergeCell ref="B12:B13"/>
    <mergeCell ref="E12:E13"/>
    <mergeCell ref="F12:F13"/>
    <mergeCell ref="G12:G13"/>
    <mergeCell ref="L12:L13"/>
    <mergeCell ref="M12:M13"/>
    <mergeCell ref="N12:N13"/>
    <mergeCell ref="O12:O13"/>
    <mergeCell ref="P12:P13"/>
    <mergeCell ref="Q12:Q13"/>
    <mergeCell ref="A10:A11"/>
    <mergeCell ref="B10:B11"/>
    <mergeCell ref="E10:E11"/>
    <mergeCell ref="F10:F11"/>
    <mergeCell ref="G10:G11"/>
    <mergeCell ref="L10:L11"/>
    <mergeCell ref="M10:M11"/>
    <mergeCell ref="N10:N11"/>
    <mergeCell ref="O10:O11"/>
    <mergeCell ref="P6:P7"/>
    <mergeCell ref="Q6:Q7"/>
    <mergeCell ref="A8:A9"/>
    <mergeCell ref="B8:B9"/>
    <mergeCell ref="E8:E9"/>
    <mergeCell ref="F8:F9"/>
    <mergeCell ref="G8:G9"/>
    <mergeCell ref="L8:L9"/>
    <mergeCell ref="M8:M9"/>
    <mergeCell ref="N8:N9"/>
    <mergeCell ref="O8:O9"/>
    <mergeCell ref="P8:P9"/>
    <mergeCell ref="Q8:Q9"/>
    <mergeCell ref="A6:A7"/>
    <mergeCell ref="B6:B7"/>
    <mergeCell ref="E6:E7"/>
    <mergeCell ref="F6:F7"/>
    <mergeCell ref="G6:G7"/>
    <mergeCell ref="L6:L7"/>
    <mergeCell ref="M6:M7"/>
    <mergeCell ref="N6:N7"/>
    <mergeCell ref="O6:O7"/>
    <mergeCell ref="A1:Q1"/>
    <mergeCell ref="A2:B2"/>
    <mergeCell ref="C2:F2"/>
    <mergeCell ref="H2:N2"/>
    <mergeCell ref="O2:O3"/>
    <mergeCell ref="P2:P3"/>
    <mergeCell ref="Q2:Q3"/>
    <mergeCell ref="A4:A5"/>
    <mergeCell ref="B4:B5"/>
    <mergeCell ref="E4:E5"/>
    <mergeCell ref="F4:F5"/>
    <mergeCell ref="G4:G5"/>
    <mergeCell ref="L4:L5"/>
    <mergeCell ref="M4:M5"/>
    <mergeCell ref="N4:N5"/>
    <mergeCell ref="O4:O5"/>
    <mergeCell ref="P4:P5"/>
    <mergeCell ref="Q4:Q5"/>
  </mergeCells>
  <conditionalFormatting sqref="A4:Q29">
    <cfRule type="expression" dxfId="7" priority="3" stopIfTrue="1">
      <formula>MOD(ROW(A20)-ROW($A$4)+$Z$1,$AA$1+$Z$1)&lt;$AA$1</formula>
    </cfRule>
  </conditionalFormatting>
  <conditionalFormatting sqref="A33:Q58">
    <cfRule type="expression" dxfId="6" priority="125" stopIfTrue="1">
      <formula>MOD(ROW(A35)-ROW($A$33)+$Z$1,$AA$1+$Z$1)&lt;$AA$1</formula>
    </cfRule>
  </conditionalFormatting>
  <printOptions horizontalCentered="1"/>
  <pageMargins left="0.51181102362204722" right="0.51181102362204722" top="0.39370078740157483" bottom="0.39370078740157483" header="0.31496062992125984" footer="0.31496062992125984"/>
  <pageSetup scale="70" orientation="landscape" r:id="rId1"/>
  <headerFooter>
    <oddFooter>&amp;C&amp;"Times New Roman,Obyčejné"&amp;12Hlučinská liga mládeže - 11. ročník 2022 / 2023&amp;R&amp;"Times New Roman,Obyčejné"&amp;12Pro HLM zpracoval Jan Durlák</oddFooter>
  </headerFooter>
  <rowBreaks count="1" manualBreakCount="1">
    <brk id="30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59"/>
  <sheetViews>
    <sheetView topLeftCell="E16" zoomScaleNormal="100" workbookViewId="0">
      <selection activeCell="S28" sqref="S28"/>
    </sheetView>
  </sheetViews>
  <sheetFormatPr defaultRowHeight="15" x14ac:dyDescent="0.2"/>
  <cols>
    <col min="1" max="1" width="7.6640625" customWidth="1"/>
    <col min="2" max="2" width="18.4296875" customWidth="1"/>
    <col min="3" max="3" width="9.81640625" customWidth="1"/>
    <col min="4" max="4" width="9.953125" customWidth="1"/>
    <col min="5" max="5" width="11.43359375" customWidth="1"/>
    <col min="6" max="6" width="5.51171875" style="37" hidden="1" customWidth="1"/>
    <col min="7" max="7" width="11.43359375" customWidth="1"/>
    <col min="8" max="12" width="9.953125" style="30" customWidth="1"/>
    <col min="13" max="13" width="12.375" style="30" customWidth="1"/>
    <col min="14" max="14" width="13.31640625" customWidth="1"/>
    <col min="15" max="15" width="12.375" customWidth="1"/>
    <col min="16" max="16" width="12.64453125" customWidth="1"/>
    <col min="17" max="17" width="9.953125" customWidth="1"/>
    <col min="18" max="24" width="3.09375" customWidth="1"/>
    <col min="25" max="25" width="4.03515625" customWidth="1"/>
    <col min="26" max="27" width="5.109375" customWidth="1"/>
  </cols>
  <sheetData>
    <row r="1" spans="1:27" s="73" customFormat="1" ht="49.5" customHeight="1" thickTop="1" thickBot="1" x14ac:dyDescent="0.25">
      <c r="A1" s="265" t="s">
        <v>55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7"/>
      <c r="Z1" s="73">
        <v>2</v>
      </c>
      <c r="AA1" s="73">
        <v>2</v>
      </c>
    </row>
    <row r="2" spans="1:27" s="73" customFormat="1" ht="22.5" customHeight="1" thickTop="1" thickBot="1" x14ac:dyDescent="0.25">
      <c r="A2" s="268" t="s">
        <v>71</v>
      </c>
      <c r="B2" s="269"/>
      <c r="C2" s="260" t="s">
        <v>32</v>
      </c>
      <c r="D2" s="261"/>
      <c r="E2" s="261"/>
      <c r="F2" s="261"/>
      <c r="G2" s="74"/>
      <c r="H2" s="262" t="s">
        <v>83</v>
      </c>
      <c r="I2" s="262"/>
      <c r="J2" s="262"/>
      <c r="K2" s="262"/>
      <c r="L2" s="262"/>
      <c r="M2" s="262"/>
      <c r="N2" s="262"/>
      <c r="O2" s="270" t="s">
        <v>33</v>
      </c>
      <c r="P2" s="272" t="s">
        <v>92</v>
      </c>
      <c r="Q2" s="274" t="s">
        <v>34</v>
      </c>
    </row>
    <row r="3" spans="1:27" s="83" customFormat="1" ht="33.950000000000003" customHeight="1" thickBot="1" x14ac:dyDescent="0.25">
      <c r="A3" s="104" t="s">
        <v>35</v>
      </c>
      <c r="B3" s="105" t="s">
        <v>2</v>
      </c>
      <c r="C3" s="106"/>
      <c r="D3" s="107" t="s">
        <v>43</v>
      </c>
      <c r="E3" s="107" t="s">
        <v>36</v>
      </c>
      <c r="F3" s="108" t="s">
        <v>37</v>
      </c>
      <c r="G3" s="109" t="s">
        <v>37</v>
      </c>
      <c r="H3" s="107"/>
      <c r="I3" s="110" t="s">
        <v>38</v>
      </c>
      <c r="J3" s="110" t="s">
        <v>39</v>
      </c>
      <c r="K3" s="110" t="s">
        <v>40</v>
      </c>
      <c r="L3" s="110" t="s">
        <v>43</v>
      </c>
      <c r="M3" s="110" t="s">
        <v>36</v>
      </c>
      <c r="N3" s="111" t="s">
        <v>37</v>
      </c>
      <c r="O3" s="271"/>
      <c r="P3" s="273"/>
      <c r="Q3" s="275"/>
    </row>
    <row r="4" spans="1:27" ht="15.75" thickBot="1" x14ac:dyDescent="0.25">
      <c r="A4" s="239" t="s">
        <v>16</v>
      </c>
      <c r="B4" s="263" t="s">
        <v>4</v>
      </c>
      <c r="C4" s="63" t="s">
        <v>69</v>
      </c>
      <c r="D4" s="94">
        <v>43.939</v>
      </c>
      <c r="E4" s="243">
        <f>IF(D4="","",MAX(D4,D5))</f>
        <v>43.939</v>
      </c>
      <c r="F4" s="249">
        <f>IFERROR(IF(E4="","",RANK(E4,$E$4:$E$25,1)),"")</f>
        <v>10</v>
      </c>
      <c r="G4" s="251">
        <f>IFERROR(IF(E4="","",IF(E4="N",(MAX($F$4:$F$25)+1),F4)),"")</f>
        <v>10</v>
      </c>
      <c r="H4" s="68" t="s">
        <v>67</v>
      </c>
      <c r="I4" s="59">
        <v>87.1</v>
      </c>
      <c r="J4" s="94">
        <v>87.28</v>
      </c>
      <c r="K4" s="95">
        <v>10</v>
      </c>
      <c r="L4" s="31">
        <f>IF(I4="","",MAX(I4,J4)+K4)</f>
        <v>97.28</v>
      </c>
      <c r="M4" s="245">
        <f>IF(L4="","",MIN(L5,L4))</f>
        <v>97.28</v>
      </c>
      <c r="N4" s="247">
        <f>IF(M4="","",RANK(M4,$M$4:$M$25,1))</f>
        <v>9</v>
      </c>
      <c r="O4" s="234">
        <f>IF(N4="","",SUM(N4,G4))</f>
        <v>19</v>
      </c>
      <c r="P4" s="235">
        <f>IF(O4="","",RANK(O4,$O$4:$O$25,1))</f>
        <v>11</v>
      </c>
      <c r="Q4" s="237">
        <f>IF(P4="","",VLOOKUP(P4,'Bodové hodnocení'!$A$1:$B$36,2,FALSE))</f>
        <v>6</v>
      </c>
    </row>
    <row r="5" spans="1:27" ht="15.75" thickBot="1" x14ac:dyDescent="0.25">
      <c r="A5" s="253"/>
      <c r="B5" s="264"/>
      <c r="C5" s="65" t="s">
        <v>70</v>
      </c>
      <c r="D5" s="103">
        <v>43.206000000000003</v>
      </c>
      <c r="E5" s="244"/>
      <c r="F5" s="250"/>
      <c r="G5" s="252"/>
      <c r="H5" s="70" t="s">
        <v>68</v>
      </c>
      <c r="I5" s="60"/>
      <c r="J5" s="96"/>
      <c r="K5" s="97"/>
      <c r="L5" s="33" t="str">
        <f>IF(I5="","",MAX(I5,J5)+K5)</f>
        <v/>
      </c>
      <c r="M5" s="256"/>
      <c r="N5" s="257"/>
      <c r="O5" s="234"/>
      <c r="P5" s="259"/>
      <c r="Q5" s="258"/>
    </row>
    <row r="6" spans="1:27" ht="15.95" customHeight="1" thickBot="1" x14ac:dyDescent="0.25">
      <c r="A6" s="239" t="s">
        <v>18</v>
      </c>
      <c r="B6" s="241" t="s">
        <v>6</v>
      </c>
      <c r="C6" s="63" t="s">
        <v>69</v>
      </c>
      <c r="D6" s="94">
        <v>28.434999999999999</v>
      </c>
      <c r="E6" s="243">
        <f>IF(D6="","",MAX(D6,D7))</f>
        <v>29.846</v>
      </c>
      <c r="F6" s="249">
        <f>IFERROR(IF(E6="","",RANK(E6,$E$4:$E$25,1)),"")</f>
        <v>7</v>
      </c>
      <c r="G6" s="251">
        <f>IFERROR(IF(E6="","",IF(E6="N",(MAX($F$4:$F$25)+1),F6)),"")</f>
        <v>7</v>
      </c>
      <c r="H6" s="68" t="s">
        <v>67</v>
      </c>
      <c r="I6" s="59">
        <v>93.58</v>
      </c>
      <c r="J6" s="94">
        <v>93.6</v>
      </c>
      <c r="K6" s="95"/>
      <c r="L6" s="31">
        <f>IF(I6="","",MAX(I6,J6)+K6)</f>
        <v>93.6</v>
      </c>
      <c r="M6" s="245">
        <f>IF(L6="","",MIN(L7,L6))</f>
        <v>93.6</v>
      </c>
      <c r="N6" s="247">
        <f>IF(M6="","",RANK(M6,$M$4:$M$25,1))</f>
        <v>6</v>
      </c>
      <c r="O6" s="234">
        <f>IF(N6="","",SUM(N6,G6))</f>
        <v>13</v>
      </c>
      <c r="P6" s="235">
        <f>IF(O6="","",RANK(O6,$O$4:$O$25,1))</f>
        <v>6</v>
      </c>
      <c r="Q6" s="237">
        <f>IF(P6="","",VLOOKUP(P6,'Bodové hodnocení'!$A$1:$B$36,2,FALSE))</f>
        <v>11</v>
      </c>
    </row>
    <row r="7" spans="1:27" ht="15.95" customHeight="1" thickBot="1" x14ac:dyDescent="0.25">
      <c r="A7" s="253"/>
      <c r="B7" s="242"/>
      <c r="C7" s="65" t="s">
        <v>70</v>
      </c>
      <c r="D7" s="103">
        <v>29.846</v>
      </c>
      <c r="E7" s="244"/>
      <c r="F7" s="250"/>
      <c r="G7" s="252"/>
      <c r="H7" s="70" t="s">
        <v>68</v>
      </c>
      <c r="I7" s="60"/>
      <c r="J7" s="96"/>
      <c r="K7" s="97"/>
      <c r="L7" s="33" t="str">
        <f t="shared" ref="L7:L25" si="0">IF(I7="","",MAX(I7,J7)+K7)</f>
        <v/>
      </c>
      <c r="M7" s="256"/>
      <c r="N7" s="257"/>
      <c r="O7" s="234"/>
      <c r="P7" s="259"/>
      <c r="Q7" s="258"/>
      <c r="Y7" s="38"/>
    </row>
    <row r="8" spans="1:27" ht="15.95" customHeight="1" thickBot="1" x14ac:dyDescent="0.25">
      <c r="A8" s="239" t="s">
        <v>19</v>
      </c>
      <c r="B8" s="241" t="s">
        <v>81</v>
      </c>
      <c r="C8" s="63" t="s">
        <v>69</v>
      </c>
      <c r="D8" s="94">
        <v>30.01</v>
      </c>
      <c r="E8" s="243">
        <f>IF(D8="","",MAX(D8,D9))</f>
        <v>30.01</v>
      </c>
      <c r="F8" s="249">
        <f>IFERROR(IF(E8="","",RANK(E8,$E$4:$E$25,1)),"")</f>
        <v>8</v>
      </c>
      <c r="G8" s="251">
        <f>IFERROR(IF(E8="","",IF(E8="N",(MAX($F$4:$F$25)+1),F8)),"")</f>
        <v>8</v>
      </c>
      <c r="H8" s="68" t="s">
        <v>67</v>
      </c>
      <c r="I8" s="59">
        <v>95.77</v>
      </c>
      <c r="J8" s="94">
        <v>95.85</v>
      </c>
      <c r="K8" s="95"/>
      <c r="L8" s="31">
        <f t="shared" si="0"/>
        <v>95.85</v>
      </c>
      <c r="M8" s="245">
        <f>IF(L8="","",MIN(L9,L8))</f>
        <v>95.85</v>
      </c>
      <c r="N8" s="247">
        <f>IF(M8="","",RANK(M8,$M$4:$M$25,1))</f>
        <v>7</v>
      </c>
      <c r="O8" s="234">
        <f>IF(N8="","",SUM(N8,G8))</f>
        <v>15</v>
      </c>
      <c r="P8" s="235">
        <f>IF(O8="","",RANK(O8,$O$4:$O$25,1))</f>
        <v>7</v>
      </c>
      <c r="Q8" s="237">
        <f>IF(P8="","",VLOOKUP(P8,'Bodové hodnocení'!$A$1:$B$36,2,FALSE))</f>
        <v>10</v>
      </c>
      <c r="Y8" s="38"/>
    </row>
    <row r="9" spans="1:27" ht="15.95" customHeight="1" thickBot="1" x14ac:dyDescent="0.25">
      <c r="A9" s="253"/>
      <c r="B9" s="242"/>
      <c r="C9" s="65" t="s">
        <v>70</v>
      </c>
      <c r="D9" s="103">
        <v>26.596</v>
      </c>
      <c r="E9" s="244"/>
      <c r="F9" s="250"/>
      <c r="G9" s="252"/>
      <c r="H9" s="70" t="s">
        <v>68</v>
      </c>
      <c r="I9" s="60"/>
      <c r="J9" s="96"/>
      <c r="K9" s="97"/>
      <c r="L9" s="33" t="str">
        <f t="shared" si="0"/>
        <v/>
      </c>
      <c r="M9" s="256"/>
      <c r="N9" s="257"/>
      <c r="O9" s="234"/>
      <c r="P9" s="259"/>
      <c r="Q9" s="258"/>
      <c r="Y9" s="38"/>
    </row>
    <row r="10" spans="1:27" ht="15.95" customHeight="1" thickBot="1" x14ac:dyDescent="0.25">
      <c r="A10" s="240" t="s">
        <v>20</v>
      </c>
      <c r="B10" s="254" t="s">
        <v>53</v>
      </c>
      <c r="C10" s="66" t="s">
        <v>69</v>
      </c>
      <c r="D10" s="58">
        <v>19.809999999999999</v>
      </c>
      <c r="E10" s="243">
        <f>IF(D10="","",MAX(D10,D11))</f>
        <v>20.817</v>
      </c>
      <c r="F10" s="276">
        <f>IFERROR(IF(E10="","",RANK(E10,$E$4:$E$25,1)),"")</f>
        <v>2</v>
      </c>
      <c r="G10" s="277">
        <f>IFERROR(IF(E10="","",IF(E10="N",(MAX($F$4:$F$25)+1),F10)),"")</f>
        <v>2</v>
      </c>
      <c r="H10" s="71" t="s">
        <v>67</v>
      </c>
      <c r="I10" s="98">
        <v>73.260000000000005</v>
      </c>
      <c r="J10" s="58">
        <v>73.900000000000006</v>
      </c>
      <c r="K10" s="99"/>
      <c r="L10" s="34">
        <f t="shared" si="0"/>
        <v>73.900000000000006</v>
      </c>
      <c r="M10" s="246">
        <f>IF(L10="","",MIN(L11,L10))</f>
        <v>73.900000000000006</v>
      </c>
      <c r="N10" s="248">
        <f>IF(M10="","",RANK(M10,$M$4:$M$25,1))</f>
        <v>2</v>
      </c>
      <c r="O10" s="255">
        <f>IF(N10="","",SUM(N10,G10))</f>
        <v>4</v>
      </c>
      <c r="P10" s="236">
        <f>IF(O10="","",RANK(O10,$O$4:$O$25,1))</f>
        <v>2</v>
      </c>
      <c r="Q10" s="238">
        <f>IF(P10="","",VLOOKUP(P10,'Bodové hodnocení'!$A$1:$B$36,2,FALSE))</f>
        <v>15</v>
      </c>
      <c r="Y10" s="38"/>
    </row>
    <row r="11" spans="1:27" ht="15.95" customHeight="1" thickBot="1" x14ac:dyDescent="0.25">
      <c r="A11" s="253"/>
      <c r="B11" s="242"/>
      <c r="C11" s="65" t="s">
        <v>70</v>
      </c>
      <c r="D11" s="103">
        <v>20.817</v>
      </c>
      <c r="E11" s="244"/>
      <c r="F11" s="250"/>
      <c r="G11" s="252"/>
      <c r="H11" s="70" t="s">
        <v>68</v>
      </c>
      <c r="I11" s="60"/>
      <c r="J11" s="96"/>
      <c r="K11" s="97"/>
      <c r="L11" s="33" t="str">
        <f t="shared" si="0"/>
        <v/>
      </c>
      <c r="M11" s="246"/>
      <c r="N11" s="248"/>
      <c r="O11" s="234"/>
      <c r="P11" s="236"/>
      <c r="Q11" s="238"/>
      <c r="Y11" s="38"/>
    </row>
    <row r="12" spans="1:27" ht="15.95" customHeight="1" thickBot="1" x14ac:dyDescent="0.25">
      <c r="A12" s="240" t="s">
        <v>21</v>
      </c>
      <c r="B12" s="241" t="s">
        <v>78</v>
      </c>
      <c r="C12" s="66" t="s">
        <v>69</v>
      </c>
      <c r="D12" s="58">
        <v>20.268000000000001</v>
      </c>
      <c r="E12" s="243">
        <f>IF(D12="","",MAX(D12,D13))</f>
        <v>20.268000000000001</v>
      </c>
      <c r="F12" s="249">
        <f>IFERROR(IF(E12="","",RANK(E12,$E$4:$E$25,1)),"")</f>
        <v>1</v>
      </c>
      <c r="G12" s="251">
        <f>IFERROR(IF(E12="","",IF(E12="N",(MAX($F$4:$F$25)+1),F12)),"")</f>
        <v>1</v>
      </c>
      <c r="H12" s="71" t="s">
        <v>67</v>
      </c>
      <c r="I12" s="98">
        <v>72.37</v>
      </c>
      <c r="J12" s="58">
        <v>72.48</v>
      </c>
      <c r="K12" s="99"/>
      <c r="L12" s="31">
        <f t="shared" si="0"/>
        <v>72.48</v>
      </c>
      <c r="M12" s="245">
        <f>IF(L12="","",MIN(L13,L12))</f>
        <v>72.48</v>
      </c>
      <c r="N12" s="247">
        <f>IF(M12="","",RANK(M12,$M$4:$M$25,1))</f>
        <v>1</v>
      </c>
      <c r="O12" s="234">
        <f>IF(N12="","",SUM(N12,G12))</f>
        <v>2</v>
      </c>
      <c r="P12" s="235">
        <f>IF(O12="","",RANK(O12,$O$4:$O$25,1))</f>
        <v>1</v>
      </c>
      <c r="Q12" s="237">
        <f>IF(P12="","",VLOOKUP(P12,'Bodové hodnocení'!$A$1:$B$36,2,FALSE))</f>
        <v>16</v>
      </c>
      <c r="Y12" s="38"/>
    </row>
    <row r="13" spans="1:27" ht="15.95" customHeight="1" thickBot="1" x14ac:dyDescent="0.25">
      <c r="A13" s="240"/>
      <c r="B13" s="242"/>
      <c r="C13" s="64" t="s">
        <v>70</v>
      </c>
      <c r="D13" s="102">
        <v>18.073</v>
      </c>
      <c r="E13" s="244"/>
      <c r="F13" s="250"/>
      <c r="G13" s="252"/>
      <c r="H13" s="69" t="s">
        <v>68</v>
      </c>
      <c r="I13" s="61"/>
      <c r="J13" s="92"/>
      <c r="K13" s="93"/>
      <c r="L13" s="33" t="str">
        <f t="shared" si="0"/>
        <v/>
      </c>
      <c r="M13" s="246"/>
      <c r="N13" s="248"/>
      <c r="O13" s="234"/>
      <c r="P13" s="236"/>
      <c r="Q13" s="238"/>
      <c r="Y13" s="38"/>
    </row>
    <row r="14" spans="1:27" ht="15.95" customHeight="1" thickBot="1" x14ac:dyDescent="0.25">
      <c r="A14" s="239" t="s">
        <v>22</v>
      </c>
      <c r="B14" s="241" t="s">
        <v>82</v>
      </c>
      <c r="C14" s="63" t="s">
        <v>69</v>
      </c>
      <c r="D14" s="94">
        <v>25.745000000000001</v>
      </c>
      <c r="E14" s="243">
        <f>IF(D14="","",MAX(D14,D15))</f>
        <v>25.745000000000001</v>
      </c>
      <c r="F14" s="249">
        <f>IFERROR(IF(E14="","",RANK(E14,$E$4:$E$25,1)),"")</f>
        <v>4</v>
      </c>
      <c r="G14" s="251">
        <f>IFERROR(IF(E14="","",IF(E14="N",(MAX($F$4:$F$25)+1),F14)),"")</f>
        <v>4</v>
      </c>
      <c r="H14" s="68" t="s">
        <v>67</v>
      </c>
      <c r="I14" s="59">
        <v>89.28</v>
      </c>
      <c r="J14" s="94">
        <v>90.33</v>
      </c>
      <c r="K14" s="95"/>
      <c r="L14" s="31">
        <f t="shared" si="0"/>
        <v>90.33</v>
      </c>
      <c r="M14" s="245">
        <f>IF(L14="","",MIN(L15,L14))</f>
        <v>90.33</v>
      </c>
      <c r="N14" s="247">
        <f>IF(M14="","",RANK(M14,$M$4:$M$25,1))</f>
        <v>4</v>
      </c>
      <c r="O14" s="234">
        <f>IF(N14="","",SUM(N14,G14))</f>
        <v>8</v>
      </c>
      <c r="P14" s="235">
        <f>IF(O14="","",RANK(O14,$O$4:$O$25,1))</f>
        <v>3</v>
      </c>
      <c r="Q14" s="237">
        <f>IF(P14="","",VLOOKUP(P14,'Bodové hodnocení'!$A$1:$B$36,2,FALSE))</f>
        <v>14</v>
      </c>
      <c r="Y14" s="38"/>
    </row>
    <row r="15" spans="1:27" ht="15.95" customHeight="1" thickBot="1" x14ac:dyDescent="0.25">
      <c r="A15" s="253"/>
      <c r="B15" s="242"/>
      <c r="C15" s="65" t="s">
        <v>70</v>
      </c>
      <c r="D15" s="103">
        <v>25.745000000000001</v>
      </c>
      <c r="E15" s="244"/>
      <c r="F15" s="250"/>
      <c r="G15" s="252"/>
      <c r="H15" s="70" t="s">
        <v>68</v>
      </c>
      <c r="I15" s="60"/>
      <c r="J15" s="96"/>
      <c r="K15" s="97"/>
      <c r="L15" s="33" t="str">
        <f t="shared" si="0"/>
        <v/>
      </c>
      <c r="M15" s="246"/>
      <c r="N15" s="248"/>
      <c r="O15" s="234"/>
      <c r="P15" s="236"/>
      <c r="Q15" s="238"/>
      <c r="Y15" s="38"/>
    </row>
    <row r="16" spans="1:27" ht="15.95" customHeight="1" thickBot="1" x14ac:dyDescent="0.25">
      <c r="A16" s="240" t="s">
        <v>23</v>
      </c>
      <c r="B16" s="241" t="s">
        <v>79</v>
      </c>
      <c r="C16" s="66" t="s">
        <v>69</v>
      </c>
      <c r="D16" s="58">
        <v>24.332999999999998</v>
      </c>
      <c r="E16" s="243">
        <f>IF(D16="","",MAX(D16,D17))</f>
        <v>26.533999999999999</v>
      </c>
      <c r="F16" s="249">
        <f>IFERROR(IF(E16="","",RANK(E16,$E$4:$E$25,1)),"")</f>
        <v>5</v>
      </c>
      <c r="G16" s="251">
        <f>IFERROR(IF(E16="","",IF(E16="N",(MAX($F$4:$F$25)+1),F16)),"")</f>
        <v>5</v>
      </c>
      <c r="H16" s="71" t="s">
        <v>67</v>
      </c>
      <c r="I16" s="98">
        <v>99.22</v>
      </c>
      <c r="J16" s="58">
        <v>99.26</v>
      </c>
      <c r="K16" s="99"/>
      <c r="L16" s="31">
        <f t="shared" si="0"/>
        <v>99.26</v>
      </c>
      <c r="M16" s="245">
        <f>IF(L16="","",MIN(L17,L16))</f>
        <v>99.26</v>
      </c>
      <c r="N16" s="247">
        <f>IF(M16="","",RANK(M16,$M$4:$M$25,1))</f>
        <v>10</v>
      </c>
      <c r="O16" s="234">
        <f>IF(N16="","",SUM(N16,G16))</f>
        <v>15</v>
      </c>
      <c r="P16" s="235">
        <f>IF(O16="","",RANK(O16,$O$4:$O$25,1))</f>
        <v>7</v>
      </c>
      <c r="Q16" s="237">
        <f>IF(P16="","",VLOOKUP(P16,'Bodové hodnocení'!$A$1:$B$36,2,FALSE))</f>
        <v>10</v>
      </c>
      <c r="Y16" s="38"/>
    </row>
    <row r="17" spans="1:25" ht="15.95" customHeight="1" thickBot="1" x14ac:dyDescent="0.25">
      <c r="A17" s="240"/>
      <c r="B17" s="242"/>
      <c r="C17" s="64" t="s">
        <v>70</v>
      </c>
      <c r="D17" s="102">
        <v>26.533999999999999</v>
      </c>
      <c r="E17" s="244"/>
      <c r="F17" s="250"/>
      <c r="G17" s="252"/>
      <c r="H17" s="69" t="s">
        <v>68</v>
      </c>
      <c r="I17" s="61"/>
      <c r="J17" s="92"/>
      <c r="K17" s="93"/>
      <c r="L17" s="33" t="str">
        <f t="shared" si="0"/>
        <v/>
      </c>
      <c r="M17" s="246"/>
      <c r="N17" s="248"/>
      <c r="O17" s="234"/>
      <c r="P17" s="236"/>
      <c r="Q17" s="238"/>
      <c r="Y17" s="38"/>
    </row>
    <row r="18" spans="1:25" ht="15.95" customHeight="1" thickBot="1" x14ac:dyDescent="0.25">
      <c r="A18" s="239" t="s">
        <v>25</v>
      </c>
      <c r="B18" s="241" t="s">
        <v>5</v>
      </c>
      <c r="C18" s="63" t="s">
        <v>69</v>
      </c>
      <c r="D18" s="94">
        <v>22.535</v>
      </c>
      <c r="E18" s="243">
        <f>IF(D18="","",MAX(D18,D19))</f>
        <v>44.747999999999998</v>
      </c>
      <c r="F18" s="249">
        <f>IFERROR(IF(E18="","",RANK(E18,$E$4:$E$25,1)),"")</f>
        <v>11</v>
      </c>
      <c r="G18" s="251">
        <f>IFERROR(IF(E18="","",IF(E18="N",(MAX($F$4:$F$25)+1),F18)),"")</f>
        <v>11</v>
      </c>
      <c r="H18" s="68" t="s">
        <v>67</v>
      </c>
      <c r="I18" s="59">
        <v>90.96</v>
      </c>
      <c r="J18" s="94">
        <v>91.06</v>
      </c>
      <c r="K18" s="95"/>
      <c r="L18" s="31">
        <f t="shared" si="0"/>
        <v>91.06</v>
      </c>
      <c r="M18" s="245">
        <f>IF(L18="","",MIN(L19,L18))</f>
        <v>91.06</v>
      </c>
      <c r="N18" s="247">
        <f>IF(M18="","",RANK(M18,$M$4:$M$25,1))</f>
        <v>5</v>
      </c>
      <c r="O18" s="234">
        <f>IF(N18="","",SUM(N18,G18))</f>
        <v>16</v>
      </c>
      <c r="P18" s="235">
        <f>IF(O18="","",RANK(O18,$O$4:$O$25,1))</f>
        <v>9</v>
      </c>
      <c r="Q18" s="237">
        <f>IF(P18="","",VLOOKUP(P18,'Bodové hodnocení'!$A$1:$B$36,2,FALSE))</f>
        <v>8</v>
      </c>
      <c r="Y18" s="38"/>
    </row>
    <row r="19" spans="1:25" ht="15.95" customHeight="1" thickBot="1" x14ac:dyDescent="0.25">
      <c r="A19" s="253"/>
      <c r="B19" s="242"/>
      <c r="C19" s="65" t="s">
        <v>70</v>
      </c>
      <c r="D19" s="103">
        <v>44.747999999999998</v>
      </c>
      <c r="E19" s="244"/>
      <c r="F19" s="250"/>
      <c r="G19" s="252"/>
      <c r="H19" s="70" t="s">
        <v>68</v>
      </c>
      <c r="I19" s="60"/>
      <c r="J19" s="96"/>
      <c r="K19" s="97"/>
      <c r="L19" s="33" t="str">
        <f t="shared" si="0"/>
        <v/>
      </c>
      <c r="M19" s="246"/>
      <c r="N19" s="248"/>
      <c r="O19" s="234"/>
      <c r="P19" s="236"/>
      <c r="Q19" s="238"/>
      <c r="Y19" s="38"/>
    </row>
    <row r="20" spans="1:25" ht="15.95" customHeight="1" thickBot="1" x14ac:dyDescent="0.25">
      <c r="A20" s="240" t="s">
        <v>26</v>
      </c>
      <c r="B20" s="241" t="s">
        <v>14</v>
      </c>
      <c r="C20" s="66" t="s">
        <v>69</v>
      </c>
      <c r="D20" s="58">
        <v>25.914000000000001</v>
      </c>
      <c r="E20" s="243">
        <f>IF(D20="","",MAX(D20,D21))</f>
        <v>27.263000000000002</v>
      </c>
      <c r="F20" s="249">
        <f>IFERROR(IF(E20="","",RANK(E20,$E$4:$E$25,1)),"")</f>
        <v>6</v>
      </c>
      <c r="G20" s="251">
        <f>IFERROR(IF(E20="","",IF(E20="N",(MAX($F$4:$F$25)+1),F20)),"")</f>
        <v>6</v>
      </c>
      <c r="H20" s="71" t="s">
        <v>67</v>
      </c>
      <c r="I20" s="98">
        <v>124.11</v>
      </c>
      <c r="J20" s="58">
        <v>124.25</v>
      </c>
      <c r="K20" s="99">
        <v>10</v>
      </c>
      <c r="L20" s="31">
        <f t="shared" si="0"/>
        <v>134.25</v>
      </c>
      <c r="M20" s="245">
        <f>IF(L20="","",MIN(L21,L20))</f>
        <v>121.5</v>
      </c>
      <c r="N20" s="247">
        <f>IF(M20="","",RANK(M20,$M$4:$M$25,1))</f>
        <v>11</v>
      </c>
      <c r="O20" s="234">
        <f>IF(N20="","",SUM(N20,G20))</f>
        <v>17</v>
      </c>
      <c r="P20" s="235">
        <f>IF(O20="","",RANK(O20,$O$4:$O$25,1))</f>
        <v>10</v>
      </c>
      <c r="Q20" s="237">
        <f>IF(P20="","",VLOOKUP(P20,'Bodové hodnocení'!$A$1:$B$36,2,FALSE))</f>
        <v>7</v>
      </c>
      <c r="Y20" s="38"/>
    </row>
    <row r="21" spans="1:25" ht="15.95" customHeight="1" thickBot="1" x14ac:dyDescent="0.25">
      <c r="A21" s="240"/>
      <c r="B21" s="242"/>
      <c r="C21" s="64" t="s">
        <v>70</v>
      </c>
      <c r="D21" s="102">
        <v>27.263000000000002</v>
      </c>
      <c r="E21" s="244"/>
      <c r="F21" s="250"/>
      <c r="G21" s="252"/>
      <c r="H21" s="69" t="s">
        <v>68</v>
      </c>
      <c r="I21" s="61">
        <v>111.1</v>
      </c>
      <c r="J21" s="92">
        <v>111.5</v>
      </c>
      <c r="K21" s="93">
        <v>10</v>
      </c>
      <c r="L21" s="33">
        <f t="shared" si="0"/>
        <v>121.5</v>
      </c>
      <c r="M21" s="246"/>
      <c r="N21" s="248"/>
      <c r="O21" s="234"/>
      <c r="P21" s="236"/>
      <c r="Q21" s="238"/>
    </row>
    <row r="22" spans="1:25" ht="15.95" customHeight="1" thickBot="1" x14ac:dyDescent="0.25">
      <c r="A22" s="239" t="s">
        <v>27</v>
      </c>
      <c r="B22" s="241" t="s">
        <v>12</v>
      </c>
      <c r="C22" s="63" t="s">
        <v>69</v>
      </c>
      <c r="D22" s="94">
        <v>21.638999999999999</v>
      </c>
      <c r="E22" s="243">
        <f>IF(D22="","",MAX(D22,D23))</f>
        <v>21.638999999999999</v>
      </c>
      <c r="F22" s="249">
        <f>IFERROR(IF(E22="","",RANK(E22,$E$4:$E$25,1)),"")</f>
        <v>3</v>
      </c>
      <c r="G22" s="251">
        <f>IFERROR(IF(E22="","",IF(E22="N",(MAX($F$4:$F$25)+1),F22)),"")</f>
        <v>3</v>
      </c>
      <c r="H22" s="68" t="s">
        <v>67</v>
      </c>
      <c r="I22" s="59">
        <v>86.57</v>
      </c>
      <c r="J22" s="94">
        <v>86.63</v>
      </c>
      <c r="K22" s="95">
        <v>10</v>
      </c>
      <c r="L22" s="31">
        <f t="shared" si="0"/>
        <v>96.63</v>
      </c>
      <c r="M22" s="245">
        <f>IF(L22="","",MIN(L23,L22))</f>
        <v>96.63</v>
      </c>
      <c r="N22" s="247">
        <f>IF(M22="","",RANK(M22,$M$4:$M$25,1))</f>
        <v>8</v>
      </c>
      <c r="O22" s="234">
        <f>IF(N22="","",SUM(N22,G22))</f>
        <v>11</v>
      </c>
      <c r="P22" s="235">
        <f>IF(O22="","",RANK(O22,$O$4:$O$25,1))</f>
        <v>4</v>
      </c>
      <c r="Q22" s="237">
        <f>IF(P22="","",VLOOKUP(P22,'Bodové hodnocení'!$A$1:$B$36,2,FALSE))</f>
        <v>13</v>
      </c>
    </row>
    <row r="23" spans="1:25" ht="15.95" customHeight="1" thickBot="1" x14ac:dyDescent="0.25">
      <c r="A23" s="240"/>
      <c r="B23" s="242"/>
      <c r="C23" s="64" t="s">
        <v>70</v>
      </c>
      <c r="D23" s="102">
        <v>19.702999999999999</v>
      </c>
      <c r="E23" s="244"/>
      <c r="F23" s="250"/>
      <c r="G23" s="252"/>
      <c r="H23" s="69" t="s">
        <v>68</v>
      </c>
      <c r="I23" s="61"/>
      <c r="J23" s="92"/>
      <c r="K23" s="93"/>
      <c r="L23" s="32" t="str">
        <f t="shared" si="0"/>
        <v/>
      </c>
      <c r="M23" s="246"/>
      <c r="N23" s="248"/>
      <c r="O23" s="234"/>
      <c r="P23" s="236"/>
      <c r="Q23" s="238"/>
    </row>
    <row r="24" spans="1:25" ht="14.45" customHeight="1" thickBot="1" x14ac:dyDescent="0.25">
      <c r="A24" s="239" t="s">
        <v>28</v>
      </c>
      <c r="B24" s="241" t="s">
        <v>9</v>
      </c>
      <c r="C24" s="63" t="s">
        <v>69</v>
      </c>
      <c r="D24" s="94">
        <v>30.361999999999998</v>
      </c>
      <c r="E24" s="243">
        <f>IF(D24="","",MAX(D24,D25))</f>
        <v>32.582000000000001</v>
      </c>
      <c r="F24" s="249">
        <f>IFERROR(IF(E24="","",RANK(E24,$E$4:$E$25,1)),"")</f>
        <v>9</v>
      </c>
      <c r="G24" s="251">
        <f>IFERROR(IF(E24="","",IF(E24="N",(MAX($F$4:$F$25)+1),F24)),"")</f>
        <v>9</v>
      </c>
      <c r="H24" s="68" t="s">
        <v>67</v>
      </c>
      <c r="I24" s="59">
        <v>89.57</v>
      </c>
      <c r="J24" s="94">
        <v>89.85</v>
      </c>
      <c r="K24" s="95"/>
      <c r="L24" s="31">
        <f t="shared" si="0"/>
        <v>89.85</v>
      </c>
      <c r="M24" s="245">
        <f>IF(L24="","",MIN(L25,L24))</f>
        <v>89.85</v>
      </c>
      <c r="N24" s="247">
        <f>IF(M24="","",RANK(M24,$M$4:$M$25,1))</f>
        <v>3</v>
      </c>
      <c r="O24" s="234">
        <f>IF(N24="","",SUM(N24,G24))</f>
        <v>12</v>
      </c>
      <c r="P24" s="235">
        <f>IF(O24="","",RANK(O24,$O$4:$O$25,1))</f>
        <v>5</v>
      </c>
      <c r="Q24" s="237">
        <f>IF(P24="","",VLOOKUP(P24,'Bodové hodnocení'!$A$1:$B$36,2,FALSE))</f>
        <v>12</v>
      </c>
    </row>
    <row r="25" spans="1:25" ht="15.95" customHeight="1" thickBot="1" x14ac:dyDescent="0.25">
      <c r="A25" s="336"/>
      <c r="B25" s="280"/>
      <c r="C25" s="67" t="s">
        <v>70</v>
      </c>
      <c r="D25" s="154">
        <v>32.582000000000001</v>
      </c>
      <c r="E25" s="281"/>
      <c r="F25" s="282"/>
      <c r="G25" s="283"/>
      <c r="H25" s="72" t="s">
        <v>68</v>
      </c>
      <c r="I25" s="62"/>
      <c r="J25" s="100"/>
      <c r="K25" s="101"/>
      <c r="L25" s="35" t="str">
        <f t="shared" si="0"/>
        <v/>
      </c>
      <c r="M25" s="288"/>
      <c r="N25" s="289"/>
      <c r="O25" s="290"/>
      <c r="P25" s="291"/>
      <c r="Q25" s="292"/>
    </row>
    <row r="26" spans="1:25" ht="15.75" thickTop="1" x14ac:dyDescent="0.2"/>
    <row r="27" spans="1:25" s="73" customFormat="1" ht="22.5" customHeight="1" thickBot="1" x14ac:dyDescent="0.25">
      <c r="A27" s="295" t="s">
        <v>77</v>
      </c>
      <c r="B27" s="296"/>
      <c r="C27" s="297" t="s">
        <v>32</v>
      </c>
      <c r="D27" s="298"/>
      <c r="E27" s="298"/>
      <c r="F27" s="298"/>
      <c r="G27" s="84"/>
      <c r="H27" s="299" t="s">
        <v>83</v>
      </c>
      <c r="I27" s="300"/>
      <c r="J27" s="300"/>
      <c r="K27" s="300"/>
      <c r="L27" s="300"/>
      <c r="M27" s="300"/>
      <c r="N27" s="301"/>
      <c r="O27" s="302" t="s">
        <v>33</v>
      </c>
      <c r="P27" s="340" t="s">
        <v>91</v>
      </c>
      <c r="Q27" s="303" t="s">
        <v>34</v>
      </c>
    </row>
    <row r="28" spans="1:25" s="85" customFormat="1" ht="36.6" customHeight="1" thickBot="1" x14ac:dyDescent="0.25">
      <c r="A28" s="75" t="s">
        <v>35</v>
      </c>
      <c r="B28" s="76" t="s">
        <v>2</v>
      </c>
      <c r="C28" s="77"/>
      <c r="D28" s="78" t="s">
        <v>43</v>
      </c>
      <c r="E28" s="78" t="s">
        <v>36</v>
      </c>
      <c r="F28" s="79" t="s">
        <v>37</v>
      </c>
      <c r="G28" s="80" t="s">
        <v>37</v>
      </c>
      <c r="H28" s="78"/>
      <c r="I28" s="81" t="s">
        <v>38</v>
      </c>
      <c r="J28" s="81" t="s">
        <v>39</v>
      </c>
      <c r="K28" s="81" t="s">
        <v>40</v>
      </c>
      <c r="L28" s="81" t="s">
        <v>43</v>
      </c>
      <c r="M28" s="81" t="s">
        <v>36</v>
      </c>
      <c r="N28" s="82" t="s">
        <v>37</v>
      </c>
      <c r="O28" s="286"/>
      <c r="P28" s="287"/>
      <c r="Q28" s="293"/>
    </row>
    <row r="29" spans="1:25" x14ac:dyDescent="0.2">
      <c r="A29" s="239" t="s">
        <v>16</v>
      </c>
      <c r="B29" s="263" t="s">
        <v>86</v>
      </c>
      <c r="C29" s="36" t="s">
        <v>69</v>
      </c>
      <c r="D29" s="58">
        <v>26.637</v>
      </c>
      <c r="E29" s="243">
        <f>IF(D29="","",MAX(D29,D30))</f>
        <v>28.262</v>
      </c>
      <c r="F29" s="249">
        <f>IFERROR(IF(E29="","",RANK(E29,$E$29:$E$58,1)),"")</f>
        <v>10</v>
      </c>
      <c r="G29" s="251">
        <f>IFERROR(IF(E29="","",IF(E29="N",(MAX($F$29:$F$58)+1),F29)),"")</f>
        <v>10</v>
      </c>
      <c r="H29" s="68" t="s">
        <v>67</v>
      </c>
      <c r="I29" s="59">
        <v>66.8</v>
      </c>
      <c r="J29" s="90">
        <v>66.849999999999994</v>
      </c>
      <c r="K29" s="91"/>
      <c r="L29" s="86">
        <f>IF(I29="","",MAX(I29,J29)+K29)</f>
        <v>66.849999999999994</v>
      </c>
      <c r="M29" s="245">
        <f>IF(L29="","",MIN(L30,L29))</f>
        <v>66.849999999999994</v>
      </c>
      <c r="N29" s="247">
        <f>IF(M29="","",RANK(M29,$M$29:$M$58,1))</f>
        <v>4</v>
      </c>
      <c r="O29" s="234">
        <f>IF(N29="","",SUM(N29,G29))</f>
        <v>14</v>
      </c>
      <c r="P29" s="235">
        <f>IF(O29="","",RANK(O29,$O$29:$O$58,1))</f>
        <v>8</v>
      </c>
      <c r="Q29" s="237">
        <f>IF(P29="","",VLOOKUP(P29,'Bodové hodnocení'!$A$1:$B$36,2,FALSE))</f>
        <v>9</v>
      </c>
    </row>
    <row r="30" spans="1:25" x14ac:dyDescent="0.2">
      <c r="A30" s="240"/>
      <c r="B30" s="294"/>
      <c r="C30" s="64" t="s">
        <v>70</v>
      </c>
      <c r="D30" s="102">
        <v>28.262</v>
      </c>
      <c r="E30" s="244"/>
      <c r="F30" s="250"/>
      <c r="G30" s="252"/>
      <c r="H30" s="69" t="s">
        <v>68</v>
      </c>
      <c r="I30" s="61">
        <v>79.61</v>
      </c>
      <c r="J30" s="92">
        <v>79.62</v>
      </c>
      <c r="K30" s="93"/>
      <c r="L30" s="87">
        <f t="shared" ref="L30:L58" si="1">IF(I30="","",MAX(I30,J30)+K30)</f>
        <v>79.62</v>
      </c>
      <c r="M30" s="246"/>
      <c r="N30" s="248"/>
      <c r="O30" s="234"/>
      <c r="P30" s="236"/>
      <c r="Q30" s="238"/>
    </row>
    <row r="31" spans="1:25" ht="16.5" customHeight="1" thickBot="1" x14ac:dyDescent="0.25">
      <c r="A31" s="239" t="s">
        <v>18</v>
      </c>
      <c r="B31" s="263" t="s">
        <v>6</v>
      </c>
      <c r="C31" s="63" t="s">
        <v>69</v>
      </c>
      <c r="D31" s="94">
        <v>17.550999999999998</v>
      </c>
      <c r="E31" s="243">
        <f>IF(D31="","",MAX(D31,D32))</f>
        <v>17.550999999999998</v>
      </c>
      <c r="F31" s="249">
        <f>IFERROR(IF(E31="","",RANK(E31,$E$29:$E$58,1)),"")</f>
        <v>2</v>
      </c>
      <c r="G31" s="251">
        <f>IFERROR(IF(E31="","",IF(E31="N",(MAX($F$29:$F$58)+1),F31)),"")</f>
        <v>2</v>
      </c>
      <c r="H31" s="68" t="s">
        <v>67</v>
      </c>
      <c r="I31" s="59">
        <v>62.97</v>
      </c>
      <c r="J31" s="94">
        <v>63.04</v>
      </c>
      <c r="K31" s="95">
        <v>10</v>
      </c>
      <c r="L31" s="86">
        <f t="shared" si="1"/>
        <v>73.039999999999992</v>
      </c>
      <c r="M31" s="245">
        <f>IF(L31="","",MIN(L32,L31))</f>
        <v>73.039999999999992</v>
      </c>
      <c r="N31" s="247">
        <f>IF(M31="","",RANK(M31,$M$29:$M$58,1))</f>
        <v>7</v>
      </c>
      <c r="O31" s="234">
        <f>IF(N31="","",SUM(N31,G31))</f>
        <v>9</v>
      </c>
      <c r="P31" s="235">
        <f>IF(O31="","",RANK(O31,$O$29:$O$58,1))</f>
        <v>3</v>
      </c>
      <c r="Q31" s="237">
        <f>IF(P31="","",VLOOKUP(P31,'Bodové hodnocení'!$A$1:$B$36,2,FALSE))</f>
        <v>14</v>
      </c>
    </row>
    <row r="32" spans="1:25" ht="16.5" customHeight="1" thickBot="1" x14ac:dyDescent="0.25">
      <c r="A32" s="253"/>
      <c r="B32" s="294"/>
      <c r="C32" s="65" t="s">
        <v>70</v>
      </c>
      <c r="D32" s="103">
        <v>16.834</v>
      </c>
      <c r="E32" s="244"/>
      <c r="F32" s="250"/>
      <c r="G32" s="252"/>
      <c r="H32" s="70" t="s">
        <v>68</v>
      </c>
      <c r="I32" s="60"/>
      <c r="J32" s="96"/>
      <c r="K32" s="97"/>
      <c r="L32" s="87" t="str">
        <f t="shared" si="1"/>
        <v/>
      </c>
      <c r="M32" s="246"/>
      <c r="N32" s="248"/>
      <c r="O32" s="234"/>
      <c r="P32" s="236"/>
      <c r="Q32" s="238"/>
    </row>
    <row r="33" spans="1:17" ht="16.5" customHeight="1" thickBot="1" x14ac:dyDescent="0.25">
      <c r="A33" s="240" t="s">
        <v>19</v>
      </c>
      <c r="B33" s="241" t="s">
        <v>10</v>
      </c>
      <c r="C33" s="66" t="s">
        <v>69</v>
      </c>
      <c r="D33" s="58">
        <v>25.463999999999999</v>
      </c>
      <c r="E33" s="243">
        <f>IF(D33="","",MAX(D33,D34))</f>
        <v>25.463999999999999</v>
      </c>
      <c r="F33" s="249">
        <f>IFERROR(IF(E33="","",RANK(E33,$E$29:$E$58,1)),"")</f>
        <v>9</v>
      </c>
      <c r="G33" s="251">
        <f>IFERROR(IF(E33="","",IF(E33="N",(MAX($F$29:$F$58)+1),F33)),"")</f>
        <v>9</v>
      </c>
      <c r="H33" s="71" t="s">
        <v>67</v>
      </c>
      <c r="I33" s="98">
        <v>72.680000000000007</v>
      </c>
      <c r="J33" s="58">
        <v>72.83</v>
      </c>
      <c r="K33" s="99">
        <v>10</v>
      </c>
      <c r="L33" s="86">
        <f t="shared" si="1"/>
        <v>82.83</v>
      </c>
      <c r="M33" s="245">
        <f>IF(L33="","",MIN(L34,L33))</f>
        <v>82.83</v>
      </c>
      <c r="N33" s="247">
        <f>IF(M33="","",RANK(M33,$M$29:$M$58,1))</f>
        <v>12</v>
      </c>
      <c r="O33" s="234">
        <f>IF(N33="","",SUM(N33,G33))</f>
        <v>21</v>
      </c>
      <c r="P33" s="235">
        <f>IF(O33="","",RANK(O33,$O$29:$O$58,1))</f>
        <v>10</v>
      </c>
      <c r="Q33" s="237">
        <f>IF(P33="","",VLOOKUP(P33,'Bodové hodnocení'!$A$1:$B$36,2,FALSE))</f>
        <v>7</v>
      </c>
    </row>
    <row r="34" spans="1:17" ht="16.5" customHeight="1" thickBot="1" x14ac:dyDescent="0.25">
      <c r="A34" s="240"/>
      <c r="B34" s="242"/>
      <c r="C34" s="64" t="s">
        <v>70</v>
      </c>
      <c r="D34" s="102">
        <v>23.87</v>
      </c>
      <c r="E34" s="244"/>
      <c r="F34" s="250"/>
      <c r="G34" s="252"/>
      <c r="H34" s="69" t="s">
        <v>68</v>
      </c>
      <c r="I34" s="61"/>
      <c r="J34" s="92"/>
      <c r="K34" s="93"/>
      <c r="L34" s="87" t="str">
        <f t="shared" si="1"/>
        <v/>
      </c>
      <c r="M34" s="246"/>
      <c r="N34" s="248"/>
      <c r="O34" s="234"/>
      <c r="P34" s="236"/>
      <c r="Q34" s="238"/>
    </row>
    <row r="35" spans="1:17" ht="16.5" customHeight="1" thickBot="1" x14ac:dyDescent="0.25">
      <c r="A35" s="239" t="s">
        <v>20</v>
      </c>
      <c r="B35" s="241" t="s">
        <v>7</v>
      </c>
      <c r="C35" s="63" t="s">
        <v>69</v>
      </c>
      <c r="D35" s="94">
        <v>29.047999999999998</v>
      </c>
      <c r="E35" s="243">
        <f>IF(D35="","",MAX(D35,D36))</f>
        <v>31.678000000000001</v>
      </c>
      <c r="F35" s="249">
        <f>IFERROR(IF(E35="","",RANK(E35,$E$29:$E$58,1)),"")</f>
        <v>14</v>
      </c>
      <c r="G35" s="251">
        <f>IFERROR(IF(E35="","",IF(E35="N",(MAX($F$29:$F$58)+1),F35)),"")</f>
        <v>14</v>
      </c>
      <c r="H35" s="68" t="s">
        <v>67</v>
      </c>
      <c r="I35" s="59">
        <v>67.709999999999994</v>
      </c>
      <c r="J35" s="94">
        <v>67.73</v>
      </c>
      <c r="K35" s="95">
        <v>10</v>
      </c>
      <c r="L35" s="86">
        <f t="shared" si="1"/>
        <v>77.73</v>
      </c>
      <c r="M35" s="245">
        <f>IF(L35="","",MIN(L36,L35))</f>
        <v>77.73</v>
      </c>
      <c r="N35" s="247">
        <f>IF(M35="","",RANK(M35,$M$29:$M$58,1))</f>
        <v>11</v>
      </c>
      <c r="O35" s="234">
        <f>IF(N35="","",SUM(N35,G35))</f>
        <v>25</v>
      </c>
      <c r="P35" s="235">
        <v>13</v>
      </c>
      <c r="Q35" s="237">
        <f>IF(P35="","",VLOOKUP(P35,'Bodové hodnocení'!$A$1:$B$36,2,FALSE))</f>
        <v>4</v>
      </c>
    </row>
    <row r="36" spans="1:17" ht="16.5" customHeight="1" thickBot="1" x14ac:dyDescent="0.25">
      <c r="A36" s="253"/>
      <c r="B36" s="242"/>
      <c r="C36" s="65" t="s">
        <v>70</v>
      </c>
      <c r="D36" s="103">
        <v>31.678000000000001</v>
      </c>
      <c r="E36" s="244"/>
      <c r="F36" s="250"/>
      <c r="G36" s="252"/>
      <c r="H36" s="70" t="s">
        <v>68</v>
      </c>
      <c r="I36" s="60"/>
      <c r="J36" s="96"/>
      <c r="K36" s="97"/>
      <c r="L36" s="87" t="str">
        <f t="shared" si="1"/>
        <v/>
      </c>
      <c r="M36" s="246"/>
      <c r="N36" s="248"/>
      <c r="O36" s="234"/>
      <c r="P36" s="236"/>
      <c r="Q36" s="238"/>
    </row>
    <row r="37" spans="1:17" ht="16.5" customHeight="1" thickBot="1" x14ac:dyDescent="0.25">
      <c r="A37" s="240" t="s">
        <v>21</v>
      </c>
      <c r="B37" s="241" t="s">
        <v>80</v>
      </c>
      <c r="C37" s="66" t="s">
        <v>69</v>
      </c>
      <c r="D37" s="58">
        <v>19.95</v>
      </c>
      <c r="E37" s="243">
        <f>IF(D37="","",MAX(D37,D38))</f>
        <v>22.375</v>
      </c>
      <c r="F37" s="249">
        <f>IFERROR(IF(E37="","",RANK(E37,$E$29:$E$58,1)),"")</f>
        <v>6</v>
      </c>
      <c r="G37" s="251">
        <f>IFERROR(IF(E37="","",IF(E37="N",(MAX($F$29:$F$58)+1),F37)),"")</f>
        <v>6</v>
      </c>
      <c r="H37" s="71" t="s">
        <v>67</v>
      </c>
      <c r="I37" s="98">
        <v>72.88</v>
      </c>
      <c r="J37" s="58">
        <v>73.03</v>
      </c>
      <c r="K37" s="99"/>
      <c r="L37" s="86">
        <f t="shared" si="1"/>
        <v>73.03</v>
      </c>
      <c r="M37" s="245">
        <f>IF(L37="","",MIN(L38,L37))</f>
        <v>73.03</v>
      </c>
      <c r="N37" s="247">
        <f>IF(M37="","",RANK(M37,$M$29:$M$58,1))</f>
        <v>6</v>
      </c>
      <c r="O37" s="234">
        <f>IF(N37="","",SUM(N37,G37))</f>
        <v>12</v>
      </c>
      <c r="P37" s="235">
        <f>IF(O37="","",RANK(O37,$O$29:$O$58,1))</f>
        <v>7</v>
      </c>
      <c r="Q37" s="237">
        <f>IF(P37="","",VLOOKUP(P37,'Bodové hodnocení'!$A$1:$B$36,2,FALSE))</f>
        <v>10</v>
      </c>
    </row>
    <row r="38" spans="1:17" ht="16.5" customHeight="1" thickBot="1" x14ac:dyDescent="0.25">
      <c r="A38" s="240"/>
      <c r="B38" s="242"/>
      <c r="C38" s="64" t="s">
        <v>70</v>
      </c>
      <c r="D38" s="102">
        <v>22.375</v>
      </c>
      <c r="E38" s="244"/>
      <c r="F38" s="250"/>
      <c r="G38" s="252"/>
      <c r="H38" s="69" t="s">
        <v>68</v>
      </c>
      <c r="I38" s="61"/>
      <c r="J38" s="92"/>
      <c r="K38" s="93"/>
      <c r="L38" s="87" t="str">
        <f t="shared" si="1"/>
        <v/>
      </c>
      <c r="M38" s="246"/>
      <c r="N38" s="248"/>
      <c r="O38" s="234"/>
      <c r="P38" s="236"/>
      <c r="Q38" s="238"/>
    </row>
    <row r="39" spans="1:17" ht="16.5" customHeight="1" thickBot="1" x14ac:dyDescent="0.25">
      <c r="A39" s="239" t="s">
        <v>22</v>
      </c>
      <c r="B39" s="241" t="s">
        <v>13</v>
      </c>
      <c r="C39" s="63" t="s">
        <v>69</v>
      </c>
      <c r="D39" s="94">
        <v>20.841999999999999</v>
      </c>
      <c r="E39" s="243">
        <f>IF(D39="","",MAX(D39,D40))</f>
        <v>20.841999999999999</v>
      </c>
      <c r="F39" s="249">
        <f>IFERROR(IF(E39="","",RANK(E39,$E$29:$E$58,1)),"")</f>
        <v>5</v>
      </c>
      <c r="G39" s="251">
        <f>IFERROR(IF(E39="","",IF(E39="N",(MAX($F$29:$F$58)+1),F39)),"")</f>
        <v>5</v>
      </c>
      <c r="H39" s="68" t="s">
        <v>67</v>
      </c>
      <c r="I39" s="59">
        <v>78.489999999999995</v>
      </c>
      <c r="J39" s="94">
        <v>78.58</v>
      </c>
      <c r="K39" s="95"/>
      <c r="L39" s="86">
        <f t="shared" si="1"/>
        <v>78.58</v>
      </c>
      <c r="M39" s="245">
        <f>IF(L39="","",MIN(L40,L39))</f>
        <v>56.68</v>
      </c>
      <c r="N39" s="247">
        <f>IF(M39="","",RANK(M39,$M$29:$M$58,1))</f>
        <v>1</v>
      </c>
      <c r="O39" s="234">
        <f>IF(N39="","",SUM(N39,G39))</f>
        <v>6</v>
      </c>
      <c r="P39" s="235">
        <f>IF(O39="","",RANK(O39,$O$29:$O$58,1))</f>
        <v>2</v>
      </c>
      <c r="Q39" s="237">
        <f>IF(P39="","",VLOOKUP(P39,'Bodové hodnocení'!$A$1:$B$36,2,FALSE))</f>
        <v>15</v>
      </c>
    </row>
    <row r="40" spans="1:17" ht="16.5" customHeight="1" thickBot="1" x14ac:dyDescent="0.25">
      <c r="A40" s="253"/>
      <c r="B40" s="242"/>
      <c r="C40" s="65" t="s">
        <v>70</v>
      </c>
      <c r="D40" s="103">
        <v>20.443999999999999</v>
      </c>
      <c r="E40" s="244"/>
      <c r="F40" s="250"/>
      <c r="G40" s="252"/>
      <c r="H40" s="70" t="s">
        <v>68</v>
      </c>
      <c r="I40" s="60">
        <v>56.68</v>
      </c>
      <c r="J40" s="96">
        <v>56.68</v>
      </c>
      <c r="K40" s="97"/>
      <c r="L40" s="87">
        <f t="shared" si="1"/>
        <v>56.68</v>
      </c>
      <c r="M40" s="246"/>
      <c r="N40" s="248"/>
      <c r="O40" s="234"/>
      <c r="P40" s="236"/>
      <c r="Q40" s="238"/>
    </row>
    <row r="41" spans="1:17" ht="16.5" customHeight="1" thickBot="1" x14ac:dyDescent="0.25">
      <c r="A41" s="240" t="s">
        <v>23</v>
      </c>
      <c r="B41" s="241" t="s">
        <v>12</v>
      </c>
      <c r="C41" s="66" t="s">
        <v>69</v>
      </c>
      <c r="D41" s="58">
        <v>18.425999999999998</v>
      </c>
      <c r="E41" s="243">
        <f>IF(D41="","",MAX(D41,D42))</f>
        <v>18.425999999999998</v>
      </c>
      <c r="F41" s="249">
        <f>IFERROR(IF(E41="","",RANK(E41,$E$29:$E$58,1)),"")</f>
        <v>3</v>
      </c>
      <c r="G41" s="251">
        <f>IFERROR(IF(E41="","",IF(E41="N",(MAX($F$29:$F$58)+1),F41)),"")</f>
        <v>3</v>
      </c>
      <c r="H41" s="71" t="s">
        <v>67</v>
      </c>
      <c r="I41" s="98">
        <v>63.64</v>
      </c>
      <c r="J41" s="58">
        <v>63.68</v>
      </c>
      <c r="K41" s="99">
        <v>10</v>
      </c>
      <c r="L41" s="86">
        <f t="shared" si="1"/>
        <v>73.680000000000007</v>
      </c>
      <c r="M41" s="245">
        <f>IF(L41="","",MIN(L42,L41))</f>
        <v>73.680000000000007</v>
      </c>
      <c r="N41" s="247">
        <f>IF(M41="","",RANK(M41,$M$29:$M$58,1))</f>
        <v>8</v>
      </c>
      <c r="O41" s="234">
        <f>IF(N41="","",SUM(N41,G41))</f>
        <v>11</v>
      </c>
      <c r="P41" s="235">
        <f>IF(O41="","",RANK(O41,$O$29:$O$58,1))</f>
        <v>6</v>
      </c>
      <c r="Q41" s="237">
        <f>IF(P41="","",VLOOKUP(P41,'Bodové hodnocení'!$A$1:$B$36,2,FALSE))</f>
        <v>11</v>
      </c>
    </row>
    <row r="42" spans="1:17" ht="16.5" customHeight="1" thickBot="1" x14ac:dyDescent="0.25">
      <c r="A42" s="240"/>
      <c r="B42" s="242"/>
      <c r="C42" s="64" t="s">
        <v>70</v>
      </c>
      <c r="D42" s="102">
        <v>17.550999999999998</v>
      </c>
      <c r="E42" s="244"/>
      <c r="F42" s="250"/>
      <c r="G42" s="252"/>
      <c r="H42" s="69" t="s">
        <v>68</v>
      </c>
      <c r="I42" s="61">
        <v>97.95</v>
      </c>
      <c r="J42" s="92">
        <v>98.18</v>
      </c>
      <c r="K42" s="93">
        <v>10</v>
      </c>
      <c r="L42" s="87">
        <f t="shared" si="1"/>
        <v>108.18</v>
      </c>
      <c r="M42" s="246"/>
      <c r="N42" s="248"/>
      <c r="O42" s="234"/>
      <c r="P42" s="236"/>
      <c r="Q42" s="238"/>
    </row>
    <row r="43" spans="1:17" ht="16.5" customHeight="1" thickBot="1" x14ac:dyDescent="0.25">
      <c r="A43" s="239" t="s">
        <v>25</v>
      </c>
      <c r="B43" s="241" t="s">
        <v>5</v>
      </c>
      <c r="C43" s="63" t="s">
        <v>69</v>
      </c>
      <c r="D43" s="94">
        <v>17.462</v>
      </c>
      <c r="E43" s="243">
        <f>IF(D43="","",MAX(D43,D44))</f>
        <v>17.462</v>
      </c>
      <c r="F43" s="249">
        <f>IFERROR(IF(E43="","",RANK(E43,$E$29:$E$58,1)),"")</f>
        <v>1</v>
      </c>
      <c r="G43" s="251">
        <f>IFERROR(IF(E43="","",IF(E43="N",(MAX($F$29:$F$58)+1),F43)),"")</f>
        <v>1</v>
      </c>
      <c r="H43" s="68" t="s">
        <v>67</v>
      </c>
      <c r="I43" s="59">
        <v>66.37</v>
      </c>
      <c r="J43" s="94">
        <v>66.44</v>
      </c>
      <c r="K43" s="95"/>
      <c r="L43" s="86">
        <f t="shared" si="1"/>
        <v>66.44</v>
      </c>
      <c r="M43" s="245">
        <f>IF(L43="","",MIN(L44,L43))</f>
        <v>66.44</v>
      </c>
      <c r="N43" s="247">
        <f>IF(M43="","",RANK(M43,$M$29:$M$58,1))</f>
        <v>3</v>
      </c>
      <c r="O43" s="234">
        <f>IF(N43="","",SUM(N43,G43))</f>
        <v>4</v>
      </c>
      <c r="P43" s="235">
        <f>IF(O43="","",RANK(O43,$O$29:$O$58,1))</f>
        <v>1</v>
      </c>
      <c r="Q43" s="237">
        <f>IF(P43="","",VLOOKUP(P43,'Bodové hodnocení'!$A$1:$B$36,2,FALSE))</f>
        <v>16</v>
      </c>
    </row>
    <row r="44" spans="1:17" ht="16.5" customHeight="1" thickBot="1" x14ac:dyDescent="0.25">
      <c r="A44" s="253"/>
      <c r="B44" s="242"/>
      <c r="C44" s="65" t="s">
        <v>70</v>
      </c>
      <c r="D44" s="103">
        <v>17.259</v>
      </c>
      <c r="E44" s="244"/>
      <c r="F44" s="250"/>
      <c r="G44" s="252"/>
      <c r="H44" s="70" t="s">
        <v>68</v>
      </c>
      <c r="I44" s="60"/>
      <c r="J44" s="96"/>
      <c r="K44" s="97"/>
      <c r="L44" s="87" t="str">
        <f t="shared" si="1"/>
        <v/>
      </c>
      <c r="M44" s="246"/>
      <c r="N44" s="248"/>
      <c r="O44" s="234"/>
      <c r="P44" s="236"/>
      <c r="Q44" s="238"/>
    </row>
    <row r="45" spans="1:17" ht="16.5" customHeight="1" thickBot="1" x14ac:dyDescent="0.25">
      <c r="A45" s="240" t="s">
        <v>26</v>
      </c>
      <c r="B45" s="241" t="s">
        <v>53</v>
      </c>
      <c r="C45" s="66" t="s">
        <v>69</v>
      </c>
      <c r="D45" s="58">
        <v>21.332999999999998</v>
      </c>
      <c r="E45" s="243">
        <f>IF(D45="","",MAX(D45,D46))</f>
        <v>22.376000000000001</v>
      </c>
      <c r="F45" s="249">
        <f>IFERROR(IF(E45="","",RANK(E45,$E$29:$E$58,1)),"")</f>
        <v>7</v>
      </c>
      <c r="G45" s="251">
        <f>IFERROR(IF(E45="","",IF(E45="N",(MAX($F$29:$F$58)+1),F45)),"")</f>
        <v>7</v>
      </c>
      <c r="H45" s="71" t="s">
        <v>67</v>
      </c>
      <c r="I45" s="98">
        <v>58.37</v>
      </c>
      <c r="J45" s="58">
        <v>58.4</v>
      </c>
      <c r="K45" s="99"/>
      <c r="L45" s="86">
        <f t="shared" si="1"/>
        <v>58.4</v>
      </c>
      <c r="M45" s="245">
        <f>IF(L45="","",MIN(L46,L45))</f>
        <v>58.4</v>
      </c>
      <c r="N45" s="247">
        <f>IF(M45="","",RANK(M45,$M$29:$M$58,1))</f>
        <v>2</v>
      </c>
      <c r="O45" s="234">
        <f>IF(N45="","",SUM(N45,G45))</f>
        <v>9</v>
      </c>
      <c r="P45" s="235">
        <v>5</v>
      </c>
      <c r="Q45" s="237">
        <f>IF(P45="","",VLOOKUP(P45,'Bodové hodnocení'!$A$1:$B$36,2,FALSE))</f>
        <v>12</v>
      </c>
    </row>
    <row r="46" spans="1:17" ht="16.5" customHeight="1" thickBot="1" x14ac:dyDescent="0.25">
      <c r="A46" s="240"/>
      <c r="B46" s="242"/>
      <c r="C46" s="64" t="s">
        <v>70</v>
      </c>
      <c r="D46" s="102">
        <v>22.376000000000001</v>
      </c>
      <c r="E46" s="244"/>
      <c r="F46" s="250"/>
      <c r="G46" s="252"/>
      <c r="H46" s="69" t="s">
        <v>68</v>
      </c>
      <c r="I46" s="61"/>
      <c r="J46" s="92"/>
      <c r="K46" s="93"/>
      <c r="L46" s="87" t="str">
        <f t="shared" si="1"/>
        <v/>
      </c>
      <c r="M46" s="246"/>
      <c r="N46" s="248"/>
      <c r="O46" s="234"/>
      <c r="P46" s="236"/>
      <c r="Q46" s="238"/>
    </row>
    <row r="47" spans="1:17" ht="16.5" customHeight="1" thickBot="1" x14ac:dyDescent="0.25">
      <c r="A47" s="239" t="s">
        <v>27</v>
      </c>
      <c r="B47" s="241" t="s">
        <v>14</v>
      </c>
      <c r="C47" s="63" t="s">
        <v>69</v>
      </c>
      <c r="D47" s="94">
        <v>31.364000000000001</v>
      </c>
      <c r="E47" s="243">
        <f>IF(D47="","",MAX(D47,D48))</f>
        <v>32.161999999999999</v>
      </c>
      <c r="F47" s="249">
        <f>IFERROR(IF(E47="","",RANK(E47,$E$29:$E$58,1)),"")</f>
        <v>15</v>
      </c>
      <c r="G47" s="251">
        <f>IFERROR(IF(E47="","",IF(E47="N",(MAX($F$29:$F$58)+1),F47)),"")</f>
        <v>15</v>
      </c>
      <c r="H47" s="68" t="s">
        <v>67</v>
      </c>
      <c r="I47" s="59">
        <v>71.510000000000005</v>
      </c>
      <c r="J47" s="94">
        <v>71.790000000000006</v>
      </c>
      <c r="K47" s="95">
        <v>20</v>
      </c>
      <c r="L47" s="86">
        <f t="shared" si="1"/>
        <v>91.79</v>
      </c>
      <c r="M47" s="245">
        <f>IF(L47="","",MIN(L48,L47))</f>
        <v>91.79</v>
      </c>
      <c r="N47" s="247">
        <f>IF(M47="","",RANK(M47,$M$29:$M$58,1))</f>
        <v>14</v>
      </c>
      <c r="O47" s="234">
        <f>IF(N47="","",SUM(N47,G47))</f>
        <v>29</v>
      </c>
      <c r="P47" s="235">
        <f>IF(O47="","",RANK(O47,$O$29:$O$58,1))</f>
        <v>15</v>
      </c>
      <c r="Q47" s="237">
        <f>IF(P47="","",VLOOKUP(P47,'Bodové hodnocení'!$A$1:$B$36,2,FALSE))</f>
        <v>2</v>
      </c>
    </row>
    <row r="48" spans="1:17" ht="16.5" customHeight="1" thickBot="1" x14ac:dyDescent="0.25">
      <c r="A48" s="240"/>
      <c r="B48" s="242"/>
      <c r="C48" s="64" t="s">
        <v>70</v>
      </c>
      <c r="D48" s="102">
        <v>32.161999999999999</v>
      </c>
      <c r="E48" s="244"/>
      <c r="F48" s="250"/>
      <c r="G48" s="252"/>
      <c r="H48" s="69" t="s">
        <v>68</v>
      </c>
      <c r="I48" s="61"/>
      <c r="J48" s="92"/>
      <c r="K48" s="93"/>
      <c r="L48" s="87" t="str">
        <f t="shared" si="1"/>
        <v/>
      </c>
      <c r="M48" s="246"/>
      <c r="N48" s="248"/>
      <c r="O48" s="234"/>
      <c r="P48" s="236"/>
      <c r="Q48" s="238"/>
    </row>
    <row r="49" spans="1:17" ht="16.5" customHeight="1" thickBot="1" x14ac:dyDescent="0.25">
      <c r="A49" s="239" t="s">
        <v>28</v>
      </c>
      <c r="B49" s="241" t="s">
        <v>89</v>
      </c>
      <c r="C49" s="63" t="s">
        <v>69</v>
      </c>
      <c r="D49" s="94">
        <v>29.760999999999999</v>
      </c>
      <c r="E49" s="243">
        <f>IF(D49="","",MAX(D49,D50))</f>
        <v>29.760999999999999</v>
      </c>
      <c r="F49" s="249">
        <f>IFERROR(IF(E49="","",RANK(E49,$E$29:$E$58,1)),"")</f>
        <v>11</v>
      </c>
      <c r="G49" s="251">
        <f>IFERROR(IF(E49="","",IF(E49="N",(MAX($F$29:$F$58)+1),F49)),"")</f>
        <v>11</v>
      </c>
      <c r="H49" s="68" t="s">
        <v>67</v>
      </c>
      <c r="I49" s="59">
        <v>75.78</v>
      </c>
      <c r="J49" s="94">
        <v>75.97</v>
      </c>
      <c r="K49" s="95"/>
      <c r="L49" s="86">
        <f t="shared" si="1"/>
        <v>75.97</v>
      </c>
      <c r="M49" s="245">
        <f>IF(L49="","",MIN(L50,L49))</f>
        <v>75.97</v>
      </c>
      <c r="N49" s="247">
        <f>IF(M49="","",RANK(M49,$M$29:$M$58,1))</f>
        <v>10</v>
      </c>
      <c r="O49" s="234">
        <f>IF(N49="","",SUM(N49,G49))</f>
        <v>21</v>
      </c>
      <c r="P49" s="235">
        <v>11</v>
      </c>
      <c r="Q49" s="237">
        <f>IF(P49="","",VLOOKUP(P49,'Bodové hodnocení'!$A$1:$B$36,2,FALSE))</f>
        <v>6</v>
      </c>
    </row>
    <row r="50" spans="1:17" ht="16.5" customHeight="1" thickBot="1" x14ac:dyDescent="0.25">
      <c r="A50" s="240"/>
      <c r="B50" s="242"/>
      <c r="C50" s="64" t="s">
        <v>70</v>
      </c>
      <c r="D50" s="102">
        <v>28.094000000000001</v>
      </c>
      <c r="E50" s="244"/>
      <c r="F50" s="250"/>
      <c r="G50" s="252"/>
      <c r="H50" s="69" t="s">
        <v>68</v>
      </c>
      <c r="I50" s="61"/>
      <c r="J50" s="92"/>
      <c r="K50" s="93"/>
      <c r="L50" s="87" t="str">
        <f t="shared" si="1"/>
        <v/>
      </c>
      <c r="M50" s="246"/>
      <c r="N50" s="248"/>
      <c r="O50" s="234"/>
      <c r="P50" s="236"/>
      <c r="Q50" s="238"/>
    </row>
    <row r="51" spans="1:17" ht="16.5" customHeight="1" thickBot="1" x14ac:dyDescent="0.25">
      <c r="A51" s="278" t="s">
        <v>29</v>
      </c>
      <c r="B51" s="241" t="s">
        <v>8</v>
      </c>
      <c r="C51" s="63" t="s">
        <v>69</v>
      </c>
      <c r="D51" s="94">
        <v>28.324999999999999</v>
      </c>
      <c r="E51" s="243">
        <f>IF(D51="","",MAX(D51,D52))</f>
        <v>31.251000000000001</v>
      </c>
      <c r="F51" s="249">
        <f>IFERROR(IF(E51="","",RANK(E51,$E$29:$E$58,1)),"")</f>
        <v>13</v>
      </c>
      <c r="G51" s="251">
        <f>IFERROR(IF(E51="","",IF(E51="N",(MAX($F$29:$F$58)+1),F51)),"")</f>
        <v>13</v>
      </c>
      <c r="H51" s="68" t="s">
        <v>67</v>
      </c>
      <c r="I51" s="59">
        <v>91.09</v>
      </c>
      <c r="J51" s="94">
        <v>91.21</v>
      </c>
      <c r="K51" s="95">
        <v>20</v>
      </c>
      <c r="L51" s="86">
        <f t="shared" si="1"/>
        <v>111.21</v>
      </c>
      <c r="M51" s="245">
        <f>IF(L51="","",MIN(L52,L51))</f>
        <v>97.06</v>
      </c>
      <c r="N51" s="247">
        <f>IF(M51="","",RANK(M51,$M$29:$M$58,1))</f>
        <v>15</v>
      </c>
      <c r="O51" s="234">
        <f>IF(N51="","",SUM(N51,G51))</f>
        <v>28</v>
      </c>
      <c r="P51" s="235">
        <f>IF(O51="","",RANK(O51,$O$29:$O$58,1))</f>
        <v>14</v>
      </c>
      <c r="Q51" s="237">
        <f>IF(P51="","",VLOOKUP(P51,'Bodové hodnocení'!$A$1:$B$36,2,FALSE))</f>
        <v>3</v>
      </c>
    </row>
    <row r="52" spans="1:17" ht="16.5" customHeight="1" thickBot="1" x14ac:dyDescent="0.25">
      <c r="A52" s="278"/>
      <c r="B52" s="242"/>
      <c r="C52" s="65" t="s">
        <v>70</v>
      </c>
      <c r="D52" s="96">
        <v>31.251000000000001</v>
      </c>
      <c r="E52" s="244"/>
      <c r="F52" s="250"/>
      <c r="G52" s="252"/>
      <c r="H52" s="70" t="s">
        <v>68</v>
      </c>
      <c r="I52" s="60">
        <v>96.93</v>
      </c>
      <c r="J52" s="96">
        <v>97.06</v>
      </c>
      <c r="K52" s="97"/>
      <c r="L52" s="87">
        <f t="shared" si="1"/>
        <v>97.06</v>
      </c>
      <c r="M52" s="246"/>
      <c r="N52" s="248"/>
      <c r="O52" s="234"/>
      <c r="P52" s="236"/>
      <c r="Q52" s="238"/>
    </row>
    <row r="53" spans="1:17" ht="16.5" customHeight="1" thickBot="1" x14ac:dyDescent="0.25">
      <c r="A53" s="278" t="s">
        <v>31</v>
      </c>
      <c r="B53" s="241" t="s">
        <v>17</v>
      </c>
      <c r="C53" s="63" t="s">
        <v>69</v>
      </c>
      <c r="D53" s="94">
        <v>23.943999999999999</v>
      </c>
      <c r="E53" s="243">
        <f>IF(D53="","",MAX(D53,D54))</f>
        <v>23.943999999999999</v>
      </c>
      <c r="F53" s="249">
        <f>IFERROR(IF(E53="","",RANK(E53,$E$29:$E$58,1)),"")</f>
        <v>8</v>
      </c>
      <c r="G53" s="251">
        <f>IFERROR(IF(E53="","",IF(E53="N",(MAX($F$29:$F$58)+1),F53)),"")</f>
        <v>8</v>
      </c>
      <c r="H53" s="68" t="s">
        <v>67</v>
      </c>
      <c r="I53" s="59">
        <v>63.77</v>
      </c>
      <c r="J53" s="94">
        <v>63.78</v>
      </c>
      <c r="K53" s="95">
        <v>10</v>
      </c>
      <c r="L53" s="86">
        <f t="shared" si="1"/>
        <v>73.78</v>
      </c>
      <c r="M53" s="245">
        <f>IF(L53="","",MIN(L54,L53))</f>
        <v>73.78</v>
      </c>
      <c r="N53" s="247">
        <f>IF(M53="","",RANK(M53,$M$29:$M$58,1))</f>
        <v>9</v>
      </c>
      <c r="O53" s="234">
        <f>IF(N53="","",SUM(N53,G53))</f>
        <v>17</v>
      </c>
      <c r="P53" s="235">
        <f>IF(O53="","",RANK(O53,$O$29:$O$58,1))</f>
        <v>9</v>
      </c>
      <c r="Q53" s="237">
        <f>IF(P53="","",VLOOKUP(P53,'Bodové hodnocení'!$A$1:$B$36,2,FALSE))</f>
        <v>8</v>
      </c>
    </row>
    <row r="54" spans="1:17" ht="16.5" customHeight="1" thickBot="1" x14ac:dyDescent="0.25">
      <c r="A54" s="278"/>
      <c r="B54" s="242"/>
      <c r="C54" s="65" t="s">
        <v>70</v>
      </c>
      <c r="D54" s="96">
        <v>23.518000000000001</v>
      </c>
      <c r="E54" s="244"/>
      <c r="F54" s="250"/>
      <c r="G54" s="252"/>
      <c r="H54" s="70" t="s">
        <v>68</v>
      </c>
      <c r="I54" s="60"/>
      <c r="J54" s="96"/>
      <c r="K54" s="97"/>
      <c r="L54" s="87" t="str">
        <f t="shared" si="1"/>
        <v/>
      </c>
      <c r="M54" s="246"/>
      <c r="N54" s="248"/>
      <c r="O54" s="234"/>
      <c r="P54" s="236"/>
      <c r="Q54" s="238"/>
    </row>
    <row r="55" spans="1:17" ht="16.5" customHeight="1" thickBot="1" x14ac:dyDescent="0.25">
      <c r="A55" s="278" t="s">
        <v>45</v>
      </c>
      <c r="B55" s="241" t="s">
        <v>87</v>
      </c>
      <c r="C55" s="63" t="s">
        <v>69</v>
      </c>
      <c r="D55" s="94">
        <v>20.172000000000001</v>
      </c>
      <c r="E55" s="243">
        <f>IF(D55="","",MAX(D55,D56))</f>
        <v>20.172000000000001</v>
      </c>
      <c r="F55" s="249">
        <f>IFERROR(IF(E55="","",RANK(E55,$E$29:$E$58,1)),"")</f>
        <v>4</v>
      </c>
      <c r="G55" s="251">
        <f>IFERROR(IF(E55="","",IF(E55="N",(MAX($F$29:$F$58)+1),F55)),"")</f>
        <v>4</v>
      </c>
      <c r="H55" s="68" t="s">
        <v>67</v>
      </c>
      <c r="I55" s="59">
        <v>68.209999999999994</v>
      </c>
      <c r="J55" s="94">
        <v>68.209999999999994</v>
      </c>
      <c r="K55" s="95"/>
      <c r="L55" s="86">
        <f t="shared" si="1"/>
        <v>68.209999999999994</v>
      </c>
      <c r="M55" s="245">
        <f>IF(L55="","",MIN(L56,L55))</f>
        <v>68.209999999999994</v>
      </c>
      <c r="N55" s="247">
        <f>IF(M55="","",RANK(M55,$M$29:$M$58,1))</f>
        <v>5</v>
      </c>
      <c r="O55" s="234">
        <f>IF(N55="","",SUM(N55,G55))</f>
        <v>9</v>
      </c>
      <c r="P55" s="235">
        <v>4</v>
      </c>
      <c r="Q55" s="237">
        <f>IF(P55="","",VLOOKUP(P55,'Bodové hodnocení'!$A$1:$B$36,2,FALSE))</f>
        <v>13</v>
      </c>
    </row>
    <row r="56" spans="1:17" ht="16.5" customHeight="1" thickBot="1" x14ac:dyDescent="0.25">
      <c r="A56" s="278"/>
      <c r="B56" s="242"/>
      <c r="C56" s="65" t="s">
        <v>70</v>
      </c>
      <c r="D56" s="96">
        <v>19.411999999999999</v>
      </c>
      <c r="E56" s="244"/>
      <c r="F56" s="250"/>
      <c r="G56" s="252"/>
      <c r="H56" s="70" t="s">
        <v>68</v>
      </c>
      <c r="I56" s="60"/>
      <c r="J56" s="96"/>
      <c r="K56" s="97"/>
      <c r="L56" s="87" t="str">
        <f t="shared" si="1"/>
        <v/>
      </c>
      <c r="M56" s="246"/>
      <c r="N56" s="248"/>
      <c r="O56" s="234"/>
      <c r="P56" s="236"/>
      <c r="Q56" s="238"/>
    </row>
    <row r="57" spans="1:17" ht="16.5" customHeight="1" thickBot="1" x14ac:dyDescent="0.25">
      <c r="A57" s="278" t="s">
        <v>54</v>
      </c>
      <c r="B57" s="241" t="s">
        <v>88</v>
      </c>
      <c r="C57" s="63" t="s">
        <v>69</v>
      </c>
      <c r="D57" s="94">
        <v>29.321000000000002</v>
      </c>
      <c r="E57" s="243">
        <f>IF(D57="","",MAX(D57,D58))</f>
        <v>30.228000000000002</v>
      </c>
      <c r="F57" s="249">
        <f>IFERROR(IF(E57="","",RANK(E57,$E$29:$E$58,1)),"")</f>
        <v>12</v>
      </c>
      <c r="G57" s="251">
        <f>IFERROR(IF(E57="","",IF(E57="N",(MAX($F$29:$F$58)+1),F57)),"")</f>
        <v>12</v>
      </c>
      <c r="H57" s="68" t="s">
        <v>67</v>
      </c>
      <c r="I57" s="59">
        <v>103.16</v>
      </c>
      <c r="J57" s="94">
        <v>103.28</v>
      </c>
      <c r="K57" s="95">
        <v>10</v>
      </c>
      <c r="L57" s="86">
        <f t="shared" si="1"/>
        <v>113.28</v>
      </c>
      <c r="M57" s="245">
        <f>IF(L57="","",MIN(L58,L57))</f>
        <v>86.93</v>
      </c>
      <c r="N57" s="247">
        <f>IF(M57="","",RANK(M57,$M$29:$M$58,1))</f>
        <v>13</v>
      </c>
      <c r="O57" s="234">
        <f>IF(N57="","",SUM(N57,G57))</f>
        <v>25</v>
      </c>
      <c r="P57" s="235">
        <f>IF(O57="","",RANK(O57,$O$29:$O$58,1))</f>
        <v>12</v>
      </c>
      <c r="Q57" s="237">
        <f>IF(P57="","",VLOOKUP(P57,'Bodové hodnocení'!$A$1:$B$36,2,FALSE))</f>
        <v>5</v>
      </c>
    </row>
    <row r="58" spans="1:17" ht="16.5" customHeight="1" thickBot="1" x14ac:dyDescent="0.25">
      <c r="A58" s="279"/>
      <c r="B58" s="280"/>
      <c r="C58" s="67" t="s">
        <v>70</v>
      </c>
      <c r="D58" s="100">
        <v>30.228000000000002</v>
      </c>
      <c r="E58" s="281"/>
      <c r="F58" s="282"/>
      <c r="G58" s="283"/>
      <c r="H58" s="72" t="s">
        <v>68</v>
      </c>
      <c r="I58" s="62">
        <v>86.7</v>
      </c>
      <c r="J58" s="100">
        <v>86.93</v>
      </c>
      <c r="K58" s="101"/>
      <c r="L58" s="89">
        <f t="shared" si="1"/>
        <v>86.93</v>
      </c>
      <c r="M58" s="288"/>
      <c r="N58" s="289"/>
      <c r="O58" s="290"/>
      <c r="P58" s="291"/>
      <c r="Q58" s="292"/>
    </row>
    <row r="59" spans="1:17" ht="15.75" thickTop="1" x14ac:dyDescent="0.2"/>
  </sheetData>
  <sheetProtection formatCells="0" formatColumns="0" formatRows="0" insertColumns="0" insertRows="0" insertHyperlinks="0" deleteColumns="0" deleteRows="0" sort="0" autoFilter="0" pivotTables="0"/>
  <mergeCells count="273">
    <mergeCell ref="Q53:Q54"/>
    <mergeCell ref="A55:A56"/>
    <mergeCell ref="B55:B56"/>
    <mergeCell ref="E55:E56"/>
    <mergeCell ref="F55:F56"/>
    <mergeCell ref="G55:G56"/>
    <mergeCell ref="M55:M56"/>
    <mergeCell ref="A57:A58"/>
    <mergeCell ref="B57:B58"/>
    <mergeCell ref="E57:E58"/>
    <mergeCell ref="F57:F58"/>
    <mergeCell ref="G57:G58"/>
    <mergeCell ref="M57:M58"/>
    <mergeCell ref="N57:N58"/>
    <mergeCell ref="O57:O58"/>
    <mergeCell ref="P57:P58"/>
    <mergeCell ref="Q57:Q58"/>
    <mergeCell ref="N55:N56"/>
    <mergeCell ref="O55:O56"/>
    <mergeCell ref="P55:P56"/>
    <mergeCell ref="Q55:Q56"/>
    <mergeCell ref="A53:A54"/>
    <mergeCell ref="B53:B54"/>
    <mergeCell ref="E53:E54"/>
    <mergeCell ref="F53:F54"/>
    <mergeCell ref="G53:G54"/>
    <mergeCell ref="M53:M54"/>
    <mergeCell ref="N53:N54"/>
    <mergeCell ref="O53:O54"/>
    <mergeCell ref="P53:P54"/>
    <mergeCell ref="Q49:Q50"/>
    <mergeCell ref="A51:A52"/>
    <mergeCell ref="B51:B52"/>
    <mergeCell ref="E51:E52"/>
    <mergeCell ref="F51:F52"/>
    <mergeCell ref="G51:G52"/>
    <mergeCell ref="M51:M52"/>
    <mergeCell ref="N51:N52"/>
    <mergeCell ref="O51:O52"/>
    <mergeCell ref="P51:P52"/>
    <mergeCell ref="Q51:Q52"/>
    <mergeCell ref="A49:A50"/>
    <mergeCell ref="B49:B50"/>
    <mergeCell ref="E49:E50"/>
    <mergeCell ref="F49:F50"/>
    <mergeCell ref="G49:G50"/>
    <mergeCell ref="M49:M50"/>
    <mergeCell ref="N49:N50"/>
    <mergeCell ref="O49:O50"/>
    <mergeCell ref="P49:P50"/>
    <mergeCell ref="Q45:Q46"/>
    <mergeCell ref="A47:A48"/>
    <mergeCell ref="B47:B48"/>
    <mergeCell ref="E47:E48"/>
    <mergeCell ref="F47:F48"/>
    <mergeCell ref="G47:G48"/>
    <mergeCell ref="M47:M48"/>
    <mergeCell ref="N47:N48"/>
    <mergeCell ref="O47:O48"/>
    <mergeCell ref="P47:P48"/>
    <mergeCell ref="Q47:Q48"/>
    <mergeCell ref="A45:A46"/>
    <mergeCell ref="B45:B46"/>
    <mergeCell ref="E45:E46"/>
    <mergeCell ref="F45:F46"/>
    <mergeCell ref="G45:G46"/>
    <mergeCell ref="M45:M46"/>
    <mergeCell ref="N45:N46"/>
    <mergeCell ref="O45:O46"/>
    <mergeCell ref="P45:P46"/>
    <mergeCell ref="Q41:Q42"/>
    <mergeCell ref="A43:A44"/>
    <mergeCell ref="B43:B44"/>
    <mergeCell ref="E43:E44"/>
    <mergeCell ref="F43:F44"/>
    <mergeCell ref="G43:G44"/>
    <mergeCell ref="M43:M44"/>
    <mergeCell ref="N43:N44"/>
    <mergeCell ref="O43:O44"/>
    <mergeCell ref="P43:P44"/>
    <mergeCell ref="Q43:Q44"/>
    <mergeCell ref="A41:A42"/>
    <mergeCell ref="B41:B42"/>
    <mergeCell ref="E41:E42"/>
    <mergeCell ref="F41:F42"/>
    <mergeCell ref="G41:G42"/>
    <mergeCell ref="M41:M42"/>
    <mergeCell ref="N41:N42"/>
    <mergeCell ref="O41:O42"/>
    <mergeCell ref="P41:P42"/>
    <mergeCell ref="Q37:Q38"/>
    <mergeCell ref="A39:A40"/>
    <mergeCell ref="B39:B40"/>
    <mergeCell ref="E39:E40"/>
    <mergeCell ref="F39:F40"/>
    <mergeCell ref="G39:G40"/>
    <mergeCell ref="M39:M40"/>
    <mergeCell ref="N39:N40"/>
    <mergeCell ref="O39:O40"/>
    <mergeCell ref="P39:P40"/>
    <mergeCell ref="Q39:Q40"/>
    <mergeCell ref="A37:A38"/>
    <mergeCell ref="B37:B38"/>
    <mergeCell ref="E37:E38"/>
    <mergeCell ref="F37:F38"/>
    <mergeCell ref="G37:G38"/>
    <mergeCell ref="M37:M38"/>
    <mergeCell ref="N37:N38"/>
    <mergeCell ref="O37:O38"/>
    <mergeCell ref="P37:P38"/>
    <mergeCell ref="Q33:Q34"/>
    <mergeCell ref="A35:A36"/>
    <mergeCell ref="B35:B36"/>
    <mergeCell ref="E35:E36"/>
    <mergeCell ref="F35:F36"/>
    <mergeCell ref="G35:G36"/>
    <mergeCell ref="M35:M36"/>
    <mergeCell ref="N35:N36"/>
    <mergeCell ref="O35:O36"/>
    <mergeCell ref="P35:P36"/>
    <mergeCell ref="Q35:Q36"/>
    <mergeCell ref="A33:A34"/>
    <mergeCell ref="B33:B34"/>
    <mergeCell ref="E33:E34"/>
    <mergeCell ref="F33:F34"/>
    <mergeCell ref="G33:G34"/>
    <mergeCell ref="M33:M34"/>
    <mergeCell ref="N33:N34"/>
    <mergeCell ref="O33:O34"/>
    <mergeCell ref="P33:P34"/>
    <mergeCell ref="Q29:Q30"/>
    <mergeCell ref="A31:A32"/>
    <mergeCell ref="B31:B32"/>
    <mergeCell ref="E31:E32"/>
    <mergeCell ref="F31:F32"/>
    <mergeCell ref="G31:G32"/>
    <mergeCell ref="M31:M32"/>
    <mergeCell ref="N31:N32"/>
    <mergeCell ref="O31:O32"/>
    <mergeCell ref="P31:P32"/>
    <mergeCell ref="Q31:Q32"/>
    <mergeCell ref="A29:A30"/>
    <mergeCell ref="B29:B30"/>
    <mergeCell ref="E29:E30"/>
    <mergeCell ref="F29:F30"/>
    <mergeCell ref="G29:G30"/>
    <mergeCell ref="M29:M30"/>
    <mergeCell ref="N29:N30"/>
    <mergeCell ref="O29:O30"/>
    <mergeCell ref="P29:P30"/>
    <mergeCell ref="N24:N25"/>
    <mergeCell ref="O24:O25"/>
    <mergeCell ref="P24:P25"/>
    <mergeCell ref="Q24:Q25"/>
    <mergeCell ref="N22:N23"/>
    <mergeCell ref="O22:O23"/>
    <mergeCell ref="P22:P23"/>
    <mergeCell ref="Q22:Q23"/>
    <mergeCell ref="A27:B27"/>
    <mergeCell ref="C27:F27"/>
    <mergeCell ref="H27:N27"/>
    <mergeCell ref="O27:O28"/>
    <mergeCell ref="P27:P28"/>
    <mergeCell ref="Q27:Q28"/>
    <mergeCell ref="A22:A23"/>
    <mergeCell ref="B22:B23"/>
    <mergeCell ref="E22:E23"/>
    <mergeCell ref="F22:F23"/>
    <mergeCell ref="G22:G23"/>
    <mergeCell ref="M22:M23"/>
    <mergeCell ref="A24:A25"/>
    <mergeCell ref="B24:B25"/>
    <mergeCell ref="E24:E25"/>
    <mergeCell ref="F24:F25"/>
    <mergeCell ref="G24:G25"/>
    <mergeCell ref="M24:M25"/>
    <mergeCell ref="Q18:Q19"/>
    <mergeCell ref="A20:A21"/>
    <mergeCell ref="B20:B21"/>
    <mergeCell ref="E20:E21"/>
    <mergeCell ref="F20:F21"/>
    <mergeCell ref="G20:G21"/>
    <mergeCell ref="M20:M21"/>
    <mergeCell ref="N20:N21"/>
    <mergeCell ref="O20:O21"/>
    <mergeCell ref="P20:P21"/>
    <mergeCell ref="Q20:Q21"/>
    <mergeCell ref="A18:A19"/>
    <mergeCell ref="B18:B19"/>
    <mergeCell ref="E18:E19"/>
    <mergeCell ref="F18:F19"/>
    <mergeCell ref="G18:G19"/>
    <mergeCell ref="M18:M19"/>
    <mergeCell ref="N18:N19"/>
    <mergeCell ref="O18:O19"/>
    <mergeCell ref="P18:P19"/>
    <mergeCell ref="Q14:Q15"/>
    <mergeCell ref="A16:A17"/>
    <mergeCell ref="B16:B17"/>
    <mergeCell ref="E16:E17"/>
    <mergeCell ref="F16:F17"/>
    <mergeCell ref="G16:G17"/>
    <mergeCell ref="M16:M17"/>
    <mergeCell ref="N16:N17"/>
    <mergeCell ref="O16:O17"/>
    <mergeCell ref="P16:P17"/>
    <mergeCell ref="Q16:Q17"/>
    <mergeCell ref="A14:A15"/>
    <mergeCell ref="B14:B15"/>
    <mergeCell ref="E14:E15"/>
    <mergeCell ref="F14:F15"/>
    <mergeCell ref="G14:G15"/>
    <mergeCell ref="M14:M15"/>
    <mergeCell ref="N14:N15"/>
    <mergeCell ref="O14:O15"/>
    <mergeCell ref="P14:P15"/>
    <mergeCell ref="Q10:Q11"/>
    <mergeCell ref="A12:A13"/>
    <mergeCell ref="B12:B13"/>
    <mergeCell ref="E12:E13"/>
    <mergeCell ref="F12:F13"/>
    <mergeCell ref="G12:G13"/>
    <mergeCell ref="M12:M13"/>
    <mergeCell ref="N12:N13"/>
    <mergeCell ref="O12:O13"/>
    <mergeCell ref="P12:P13"/>
    <mergeCell ref="Q12:Q13"/>
    <mergeCell ref="A10:A11"/>
    <mergeCell ref="B10:B11"/>
    <mergeCell ref="E10:E11"/>
    <mergeCell ref="F10:F11"/>
    <mergeCell ref="G10:G11"/>
    <mergeCell ref="M10:M11"/>
    <mergeCell ref="N10:N11"/>
    <mergeCell ref="O10:O11"/>
    <mergeCell ref="P10:P11"/>
    <mergeCell ref="Q6:Q7"/>
    <mergeCell ref="A8:A9"/>
    <mergeCell ref="B8:B9"/>
    <mergeCell ref="E8:E9"/>
    <mergeCell ref="F8:F9"/>
    <mergeCell ref="G8:G9"/>
    <mergeCell ref="M8:M9"/>
    <mergeCell ref="N8:N9"/>
    <mergeCell ref="O8:O9"/>
    <mergeCell ref="P8:P9"/>
    <mergeCell ref="Q8:Q9"/>
    <mergeCell ref="A6:A7"/>
    <mergeCell ref="B6:B7"/>
    <mergeCell ref="E6:E7"/>
    <mergeCell ref="F6:F7"/>
    <mergeCell ref="G6:G7"/>
    <mergeCell ref="M6:M7"/>
    <mergeCell ref="N6:N7"/>
    <mergeCell ref="O6:O7"/>
    <mergeCell ref="P6:P7"/>
    <mergeCell ref="A1:Q1"/>
    <mergeCell ref="A2:B2"/>
    <mergeCell ref="C2:F2"/>
    <mergeCell ref="H2:N2"/>
    <mergeCell ref="O2:O3"/>
    <mergeCell ref="P2:P3"/>
    <mergeCell ref="Q2:Q3"/>
    <mergeCell ref="A4:A5"/>
    <mergeCell ref="B4:B5"/>
    <mergeCell ref="E4:E5"/>
    <mergeCell ref="F4:F5"/>
    <mergeCell ref="G4:G5"/>
    <mergeCell ref="M4:M5"/>
    <mergeCell ref="N4:N5"/>
    <mergeCell ref="O4:O5"/>
    <mergeCell ref="P4:P5"/>
    <mergeCell ref="Q4:Q5"/>
  </mergeCells>
  <conditionalFormatting sqref="A4:Q25">
    <cfRule type="expression" dxfId="5" priority="80" stopIfTrue="1">
      <formula>MOD(ROW(A4)-ROW($A$4)+$Z$1,$AA$1+$Z$1)&lt;$AA$1</formula>
    </cfRule>
  </conditionalFormatting>
  <conditionalFormatting sqref="A29:Q58">
    <cfRule type="expression" dxfId="4" priority="81" stopIfTrue="1">
      <formula>MOD(ROW(A45)-ROW($A$29)+$Z$1,$AA$1+$Z$1)&lt;$AA$1</formula>
    </cfRule>
  </conditionalFormatting>
  <printOptions horizontalCentered="1"/>
  <pageMargins left="0.51181102362204722" right="0.51181102362204722" top="0.39370078740157483" bottom="0.39370078740157483" header="0.31496062992125984" footer="0.31496062992125984"/>
  <pageSetup scale="70" orientation="landscape" r:id="rId1"/>
  <headerFooter>
    <oddFooter>&amp;C&amp;"Times New Roman,Obyčejné"&amp;12Hlučinská liga mládeže - 11. ročník 2022 / 2023&amp;R&amp;"Times New Roman,Obyčejné"&amp;12Pro HLM zpracoval Jan Durlák</oddFooter>
  </headerFooter>
  <rowBreaks count="1" manualBreakCount="1">
    <brk id="26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87"/>
  <sheetViews>
    <sheetView topLeftCell="A37" zoomScaleNormal="100" workbookViewId="0">
      <selection activeCell="P45" sqref="P45:P46"/>
    </sheetView>
  </sheetViews>
  <sheetFormatPr defaultRowHeight="15" x14ac:dyDescent="0.2"/>
  <cols>
    <col min="1" max="1" width="7.6640625" customWidth="1"/>
    <col min="2" max="2" width="18.4296875" customWidth="1"/>
    <col min="3" max="3" width="9.81640625" customWidth="1"/>
    <col min="4" max="4" width="9.953125" customWidth="1"/>
    <col min="5" max="5" width="11.43359375" customWidth="1"/>
    <col min="6" max="6" width="6.05078125" style="37" hidden="1" customWidth="1"/>
    <col min="7" max="7" width="11.43359375" customWidth="1"/>
    <col min="8" max="11" width="9.953125" style="30" customWidth="1"/>
    <col min="12" max="12" width="11.703125" style="30" customWidth="1"/>
    <col min="13" max="13" width="6.45703125" style="113" hidden="1" customWidth="1"/>
    <col min="14" max="14" width="11.8359375" customWidth="1"/>
    <col min="15" max="15" width="11.296875" customWidth="1"/>
    <col min="16" max="16" width="11.56640625" customWidth="1"/>
    <col min="17" max="17" width="9.953125" customWidth="1"/>
    <col min="18" max="24" width="3.09375" customWidth="1"/>
    <col min="25" max="25" width="4.03515625" customWidth="1"/>
    <col min="26" max="27" width="5.109375" customWidth="1"/>
  </cols>
  <sheetData>
    <row r="1" spans="1:27" s="73" customFormat="1" ht="49.5" customHeight="1" thickTop="1" thickBot="1" x14ac:dyDescent="0.25">
      <c r="A1" s="265" t="s">
        <v>60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7"/>
      <c r="Z1" s="73">
        <v>2</v>
      </c>
      <c r="AA1" s="73">
        <v>2</v>
      </c>
    </row>
    <row r="2" spans="1:27" s="73" customFormat="1" ht="22.5" customHeight="1" thickTop="1" thickBot="1" x14ac:dyDescent="0.25">
      <c r="A2" s="268" t="s">
        <v>71</v>
      </c>
      <c r="B2" s="269"/>
      <c r="C2" s="260" t="s">
        <v>32</v>
      </c>
      <c r="D2" s="261"/>
      <c r="E2" s="261"/>
      <c r="F2" s="261"/>
      <c r="G2" s="74"/>
      <c r="H2" s="262" t="s">
        <v>84</v>
      </c>
      <c r="I2" s="262"/>
      <c r="J2" s="262"/>
      <c r="K2" s="262"/>
      <c r="L2" s="262"/>
      <c r="M2" s="262"/>
      <c r="N2" s="262"/>
      <c r="O2" s="270" t="s">
        <v>33</v>
      </c>
      <c r="P2" s="272" t="s">
        <v>91</v>
      </c>
      <c r="Q2" s="274" t="s">
        <v>34</v>
      </c>
    </row>
    <row r="3" spans="1:27" s="83" customFormat="1" ht="33.950000000000003" customHeight="1" thickBot="1" x14ac:dyDescent="0.25">
      <c r="A3" s="104" t="s">
        <v>35</v>
      </c>
      <c r="B3" s="105" t="s">
        <v>2</v>
      </c>
      <c r="C3" s="106"/>
      <c r="D3" s="107" t="s">
        <v>43</v>
      </c>
      <c r="E3" s="107" t="s">
        <v>36</v>
      </c>
      <c r="F3" s="108"/>
      <c r="G3" s="109" t="s">
        <v>37</v>
      </c>
      <c r="H3" s="107"/>
      <c r="I3" s="110" t="s">
        <v>38</v>
      </c>
      <c r="J3" s="110" t="s">
        <v>39</v>
      </c>
      <c r="K3" s="110" t="s">
        <v>43</v>
      </c>
      <c r="L3" s="110" t="s">
        <v>36</v>
      </c>
      <c r="M3" s="112"/>
      <c r="N3" s="111" t="s">
        <v>37</v>
      </c>
      <c r="O3" s="271"/>
      <c r="P3" s="273"/>
      <c r="Q3" s="275"/>
    </row>
    <row r="4" spans="1:27" ht="15.75" thickBot="1" x14ac:dyDescent="0.25">
      <c r="A4" s="239" t="s">
        <v>16</v>
      </c>
      <c r="B4" s="263" t="s">
        <v>53</v>
      </c>
      <c r="C4" s="63" t="s">
        <v>69</v>
      </c>
      <c r="D4" s="94"/>
      <c r="E4" s="243" t="str">
        <f>IF(D4="","",MAX(D4,D5))</f>
        <v/>
      </c>
      <c r="F4" s="249" t="str">
        <f>IFERROR(IF(E4="","",RANK(E4,$E$4:$E$43,1)),"")</f>
        <v/>
      </c>
      <c r="G4" s="251" t="str">
        <f>IFERROR(IF(E4="","",IF(E4="N",(MAX($F$4:$F$43)+1),F4)),"")</f>
        <v/>
      </c>
      <c r="H4" s="68" t="s">
        <v>67</v>
      </c>
      <c r="I4" s="59"/>
      <c r="J4" s="94"/>
      <c r="K4" s="31" t="str">
        <f>IF(I4="","",MAX(I4,J4))</f>
        <v/>
      </c>
      <c r="L4" s="245" t="str">
        <f>IF(K4="","",MIN(K5,K4))</f>
        <v/>
      </c>
      <c r="M4" s="337" t="str">
        <f>IFERROR(IF(L4="","",RANK(L4,$L$4:$L$43,1)),"")</f>
        <v/>
      </c>
      <c r="N4" s="247" t="str">
        <f>IFERROR(IF(L4="","",IF(L4="N",(MAX($M$4:$M$43)+1),M4)),"")</f>
        <v/>
      </c>
      <c r="O4" s="234" t="str">
        <f>IF(N4="","",SUM(N4,G4))</f>
        <v/>
      </c>
      <c r="P4" s="235" t="str">
        <f>IF(O4="","",RANK(O4,$O$4:$O$43,1))</f>
        <v/>
      </c>
      <c r="Q4" s="237" t="str">
        <f>IF(P4="","",VLOOKUP(P4,'Bodové hodnocení'!$A$1:$B$36,2,FALSE))</f>
        <v/>
      </c>
    </row>
    <row r="5" spans="1:27" ht="15.75" thickBot="1" x14ac:dyDescent="0.25">
      <c r="A5" s="253"/>
      <c r="B5" s="264"/>
      <c r="C5" s="65" t="s">
        <v>70</v>
      </c>
      <c r="D5" s="103"/>
      <c r="E5" s="244"/>
      <c r="F5" s="250"/>
      <c r="G5" s="252"/>
      <c r="H5" s="70" t="s">
        <v>68</v>
      </c>
      <c r="I5" s="60"/>
      <c r="J5" s="96"/>
      <c r="K5" s="33" t="str">
        <f t="shared" ref="K5:K43" si="0">IF(I5="","",MAX(I5,J5))</f>
        <v/>
      </c>
      <c r="L5" s="256"/>
      <c r="M5" s="338"/>
      <c r="N5" s="257"/>
      <c r="O5" s="234"/>
      <c r="P5" s="259"/>
      <c r="Q5" s="258"/>
    </row>
    <row r="6" spans="1:27" ht="15.95" customHeight="1" thickBot="1" x14ac:dyDescent="0.25">
      <c r="A6" s="239" t="s">
        <v>18</v>
      </c>
      <c r="B6" s="241" t="s">
        <v>78</v>
      </c>
      <c r="C6" s="63" t="s">
        <v>69</v>
      </c>
      <c r="D6" s="94"/>
      <c r="E6" s="243" t="str">
        <f>IF(D6="","",MAX(D6,D7))</f>
        <v/>
      </c>
      <c r="F6" s="249" t="str">
        <f>IFERROR(IF(E6="","",RANK(E6,$E$4:$E$43,1)),"")</f>
        <v/>
      </c>
      <c r="G6" s="251" t="str">
        <f>IFERROR(IF(E6="","",IF(E6="N",(MAX($F$4:$F$43)+1),F6)),"")</f>
        <v/>
      </c>
      <c r="H6" s="68" t="s">
        <v>67</v>
      </c>
      <c r="I6" s="59"/>
      <c r="J6" s="94"/>
      <c r="K6" s="31" t="str">
        <f t="shared" si="0"/>
        <v/>
      </c>
      <c r="L6" s="246" t="str">
        <f>IF(K6="","",MIN(K7,K6))</f>
        <v/>
      </c>
      <c r="M6" s="337" t="str">
        <f>IFERROR(IF(L6="","",RANK(L6,$L$4:$L$43,1)),"")</f>
        <v/>
      </c>
      <c r="N6" s="247" t="str">
        <f>IFERROR(IF(L6="","",IF(L6="N",(MAX($M$4:$M$43)+1),M6)),"")</f>
        <v/>
      </c>
      <c r="O6" s="234" t="str">
        <f>IF(N6="","",SUM(N6,G6))</f>
        <v/>
      </c>
      <c r="P6" s="235" t="str">
        <f>IF(O6="","",RANK(O6,$O$4:$O$43,1))</f>
        <v/>
      </c>
      <c r="Q6" s="237" t="str">
        <f>IF(P6="","",VLOOKUP(P6,'Bodové hodnocení'!$A$1:$B$36,2,FALSE))</f>
        <v/>
      </c>
    </row>
    <row r="7" spans="1:27" ht="15.95" customHeight="1" thickBot="1" x14ac:dyDescent="0.25">
      <c r="A7" s="253"/>
      <c r="B7" s="242"/>
      <c r="C7" s="65" t="s">
        <v>70</v>
      </c>
      <c r="D7" s="103"/>
      <c r="E7" s="244"/>
      <c r="F7" s="250"/>
      <c r="G7" s="252"/>
      <c r="H7" s="70" t="s">
        <v>68</v>
      </c>
      <c r="I7" s="60"/>
      <c r="J7" s="96"/>
      <c r="K7" s="33" t="str">
        <f t="shared" si="0"/>
        <v/>
      </c>
      <c r="L7" s="246"/>
      <c r="M7" s="338"/>
      <c r="N7" s="257"/>
      <c r="O7" s="234"/>
      <c r="P7" s="259"/>
      <c r="Q7" s="258"/>
      <c r="Y7" s="38"/>
    </row>
    <row r="8" spans="1:27" ht="15.95" customHeight="1" thickBot="1" x14ac:dyDescent="0.25">
      <c r="A8" s="239" t="s">
        <v>19</v>
      </c>
      <c r="B8" s="241" t="s">
        <v>79</v>
      </c>
      <c r="C8" s="63" t="s">
        <v>69</v>
      </c>
      <c r="D8" s="94"/>
      <c r="E8" s="243" t="str">
        <f>IF(D8="","",MAX(D8,D9))</f>
        <v/>
      </c>
      <c r="F8" s="249" t="str">
        <f>IFERROR(IF(E8="","",RANK(E8,$E$4:$E$43,1)),"")</f>
        <v/>
      </c>
      <c r="G8" s="251" t="str">
        <f>IFERROR(IF(E8="","",IF(E8="N",(MAX($F$4:$F$43)+1),F8)),"")</f>
        <v/>
      </c>
      <c r="H8" s="68" t="s">
        <v>67</v>
      </c>
      <c r="I8" s="59"/>
      <c r="J8" s="94"/>
      <c r="K8" s="31" t="str">
        <f t="shared" si="0"/>
        <v/>
      </c>
      <c r="L8" s="245" t="str">
        <f>IF(K8="","",MIN(K9,K8))</f>
        <v/>
      </c>
      <c r="M8" s="337" t="str">
        <f>IFERROR(IF(L8="","",RANK(L8,$L$4:$L$43,1)),"")</f>
        <v/>
      </c>
      <c r="N8" s="247" t="str">
        <f>IFERROR(IF(L8="","",IF(L8="N",(MAX($M$4:$M$43)+1),M8)),"")</f>
        <v/>
      </c>
      <c r="O8" s="234" t="str">
        <f>IF(N8="","",SUM(N8,G8))</f>
        <v/>
      </c>
      <c r="P8" s="235" t="str">
        <f>IF(O8="","",RANK(O8,$O$4:$O$43,1))</f>
        <v/>
      </c>
      <c r="Q8" s="237" t="str">
        <f>IF(P8="","",VLOOKUP(P8,'Bodové hodnocení'!$A$1:$B$36,2,FALSE))</f>
        <v/>
      </c>
      <c r="Y8" s="38"/>
    </row>
    <row r="9" spans="1:27" ht="15.95" customHeight="1" thickBot="1" x14ac:dyDescent="0.25">
      <c r="A9" s="253"/>
      <c r="B9" s="242"/>
      <c r="C9" s="65" t="s">
        <v>70</v>
      </c>
      <c r="D9" s="103"/>
      <c r="E9" s="244"/>
      <c r="F9" s="250"/>
      <c r="G9" s="252"/>
      <c r="H9" s="70" t="s">
        <v>68</v>
      </c>
      <c r="I9" s="60"/>
      <c r="J9" s="96"/>
      <c r="K9" s="33" t="str">
        <f t="shared" si="0"/>
        <v/>
      </c>
      <c r="L9" s="246"/>
      <c r="M9" s="338"/>
      <c r="N9" s="257"/>
      <c r="O9" s="234"/>
      <c r="P9" s="259"/>
      <c r="Q9" s="258"/>
      <c r="Y9" s="38"/>
    </row>
    <row r="10" spans="1:27" ht="15.95" customHeight="1" thickBot="1" x14ac:dyDescent="0.25">
      <c r="A10" s="240" t="s">
        <v>20</v>
      </c>
      <c r="B10" s="254" t="s">
        <v>12</v>
      </c>
      <c r="C10" s="66" t="s">
        <v>69</v>
      </c>
      <c r="D10" s="58"/>
      <c r="E10" s="243" t="str">
        <f>IF(D10="","",MAX(D10,D11))</f>
        <v/>
      </c>
      <c r="F10" s="276" t="str">
        <f>IFERROR(IF(E10="","",RANK(E10,$E$4:$E$43,1)),"")</f>
        <v/>
      </c>
      <c r="G10" s="277" t="str">
        <f>IFERROR(IF(E10="","",IF(E10="N",(MAX($F$4:$F$43)+1),F10)),"")</f>
        <v/>
      </c>
      <c r="H10" s="71" t="s">
        <v>67</v>
      </c>
      <c r="I10" s="98"/>
      <c r="J10" s="58"/>
      <c r="K10" s="31" t="str">
        <f t="shared" si="0"/>
        <v/>
      </c>
      <c r="L10" s="245" t="str">
        <f>IF(K10="","",MIN(K11,K10))</f>
        <v/>
      </c>
      <c r="M10" s="337" t="str">
        <f>IFERROR(IF(L10="","",RANK(L10,$L$4:$L$43,1)),"")</f>
        <v/>
      </c>
      <c r="N10" s="247" t="str">
        <f>IFERROR(IF(L10="","",IF(L10="N",(MAX($M$4:$M$43)+1),M10)),"")</f>
        <v/>
      </c>
      <c r="O10" s="255" t="str">
        <f>IF(N10="","",SUM(N10,G10))</f>
        <v/>
      </c>
      <c r="P10" s="236" t="str">
        <f>IF(O10="","",RANK(O10,$O$4:$O$43,1))</f>
        <v/>
      </c>
      <c r="Q10" s="238" t="str">
        <f>IF(P10="","",VLOOKUP(P10,'Bodové hodnocení'!$A$1:$B$36,2,FALSE))</f>
        <v/>
      </c>
      <c r="Y10" s="38"/>
    </row>
    <row r="11" spans="1:27" ht="15.95" customHeight="1" thickBot="1" x14ac:dyDescent="0.25">
      <c r="A11" s="253"/>
      <c r="B11" s="242"/>
      <c r="C11" s="65" t="s">
        <v>70</v>
      </c>
      <c r="D11" s="103"/>
      <c r="E11" s="244"/>
      <c r="F11" s="250"/>
      <c r="G11" s="252"/>
      <c r="H11" s="70" t="s">
        <v>68</v>
      </c>
      <c r="I11" s="60"/>
      <c r="J11" s="96"/>
      <c r="K11" s="33" t="str">
        <f t="shared" si="0"/>
        <v/>
      </c>
      <c r="L11" s="246"/>
      <c r="M11" s="338"/>
      <c r="N11" s="257"/>
      <c r="O11" s="234"/>
      <c r="P11" s="236"/>
      <c r="Q11" s="238"/>
      <c r="Y11" s="38"/>
    </row>
    <row r="12" spans="1:27" ht="15.95" customHeight="1" thickBot="1" x14ac:dyDescent="0.25">
      <c r="A12" s="240" t="s">
        <v>21</v>
      </c>
      <c r="B12" s="241" t="s">
        <v>8</v>
      </c>
      <c r="C12" s="66" t="s">
        <v>69</v>
      </c>
      <c r="D12" s="58"/>
      <c r="E12" s="243" t="str">
        <f>IF(D12="","",MAX(D12,D13))</f>
        <v/>
      </c>
      <c r="F12" s="249" t="str">
        <f>IFERROR(IF(E12="","",RANK(E12,$E$4:$E$43,1)),"")</f>
        <v/>
      </c>
      <c r="G12" s="251" t="str">
        <f>IFERROR(IF(E12="","",IF(E12="N",(MAX($F$4:$F$43)+1),F12)),"")</f>
        <v/>
      </c>
      <c r="H12" s="71" t="s">
        <v>67</v>
      </c>
      <c r="I12" s="98"/>
      <c r="J12" s="58"/>
      <c r="K12" s="31" t="str">
        <f t="shared" si="0"/>
        <v/>
      </c>
      <c r="L12" s="245" t="str">
        <f>IF(K12="","",MIN(K13,K12))</f>
        <v/>
      </c>
      <c r="M12" s="337" t="str">
        <f>IFERROR(IF(L12="","",RANK(L12,$L$4:$L$43,1)),"")</f>
        <v/>
      </c>
      <c r="N12" s="247" t="str">
        <f>IFERROR(IF(L12="","",IF(L12="N",(MAX($M$4:$M$43)+1),M12)),"")</f>
        <v/>
      </c>
      <c r="O12" s="234" t="str">
        <f>IF(N12="","",SUM(N12,G12))</f>
        <v/>
      </c>
      <c r="P12" s="235" t="str">
        <f>IF(O12="","",RANK(O12,$O$4:$O$43,1))</f>
        <v/>
      </c>
      <c r="Q12" s="237" t="str">
        <f>IF(P12="","",VLOOKUP(P12,'Bodové hodnocení'!$A$1:$B$36,2,FALSE))</f>
        <v/>
      </c>
      <c r="Y12" s="38"/>
    </row>
    <row r="13" spans="1:27" ht="15.95" customHeight="1" thickBot="1" x14ac:dyDescent="0.25">
      <c r="A13" s="240"/>
      <c r="B13" s="242"/>
      <c r="C13" s="64" t="s">
        <v>70</v>
      </c>
      <c r="D13" s="102"/>
      <c r="E13" s="244"/>
      <c r="F13" s="250"/>
      <c r="G13" s="252"/>
      <c r="H13" s="69" t="s">
        <v>68</v>
      </c>
      <c r="I13" s="61"/>
      <c r="J13" s="92"/>
      <c r="K13" s="33" t="str">
        <f t="shared" si="0"/>
        <v/>
      </c>
      <c r="L13" s="246"/>
      <c r="M13" s="338"/>
      <c r="N13" s="257"/>
      <c r="O13" s="234"/>
      <c r="P13" s="236"/>
      <c r="Q13" s="238"/>
      <c r="Y13" s="38"/>
    </row>
    <row r="14" spans="1:27" ht="15.95" customHeight="1" thickBot="1" x14ac:dyDescent="0.25">
      <c r="A14" s="239" t="s">
        <v>22</v>
      </c>
      <c r="B14" s="241" t="s">
        <v>4</v>
      </c>
      <c r="C14" s="63" t="s">
        <v>69</v>
      </c>
      <c r="D14" s="94"/>
      <c r="E14" s="243" t="str">
        <f>IF(D14="","",MAX(D14,D15))</f>
        <v/>
      </c>
      <c r="F14" s="249" t="str">
        <f>IFERROR(IF(E14="","",RANK(E14,$E$4:$E$43,1)),"")</f>
        <v/>
      </c>
      <c r="G14" s="251" t="str">
        <f>IFERROR(IF(E14="","",IF(E14="N",(MAX($F$4:$F$43)+1),F14)),"")</f>
        <v/>
      </c>
      <c r="H14" s="68" t="s">
        <v>67</v>
      </c>
      <c r="I14" s="59"/>
      <c r="J14" s="94"/>
      <c r="K14" s="31" t="str">
        <f t="shared" si="0"/>
        <v/>
      </c>
      <c r="L14" s="245" t="str">
        <f>IF(K14="","",MIN(K15,K14))</f>
        <v/>
      </c>
      <c r="M14" s="337" t="str">
        <f>IFERROR(IF(L14="","",RANK(L14,$L$4:$L$43,1)),"")</f>
        <v/>
      </c>
      <c r="N14" s="247" t="str">
        <f>IFERROR(IF(L14="","",IF(L14="N",(MAX($M$4:$M$43)+1),M14)),"")</f>
        <v/>
      </c>
      <c r="O14" s="234" t="str">
        <f>IF(N14="","",SUM(N14,G14))</f>
        <v/>
      </c>
      <c r="P14" s="235" t="str">
        <f>IF(O14="","",RANK(O14,$O$4:$O$43,1))</f>
        <v/>
      </c>
      <c r="Q14" s="237" t="str">
        <f>IF(P14="","",VLOOKUP(P14,'Bodové hodnocení'!$A$1:$B$36,2,FALSE))</f>
        <v/>
      </c>
      <c r="Y14" s="38"/>
    </row>
    <row r="15" spans="1:27" ht="15.95" customHeight="1" thickBot="1" x14ac:dyDescent="0.25">
      <c r="A15" s="253"/>
      <c r="B15" s="242"/>
      <c r="C15" s="65" t="s">
        <v>70</v>
      </c>
      <c r="D15" s="103"/>
      <c r="E15" s="244"/>
      <c r="F15" s="250"/>
      <c r="G15" s="252"/>
      <c r="H15" s="70" t="s">
        <v>68</v>
      </c>
      <c r="I15" s="60"/>
      <c r="J15" s="96"/>
      <c r="K15" s="33" t="str">
        <f t="shared" si="0"/>
        <v/>
      </c>
      <c r="L15" s="246"/>
      <c r="M15" s="338"/>
      <c r="N15" s="257"/>
      <c r="O15" s="234"/>
      <c r="P15" s="236"/>
      <c r="Q15" s="238"/>
      <c r="Y15" s="38"/>
    </row>
    <row r="16" spans="1:27" ht="15.95" customHeight="1" thickBot="1" x14ac:dyDescent="0.25">
      <c r="A16" s="240" t="s">
        <v>23</v>
      </c>
      <c r="B16" s="241" t="s">
        <v>6</v>
      </c>
      <c r="C16" s="66" t="s">
        <v>69</v>
      </c>
      <c r="D16" s="58"/>
      <c r="E16" s="243" t="str">
        <f>IF(D16="","",MAX(D16,D17))</f>
        <v/>
      </c>
      <c r="F16" s="249" t="str">
        <f>IFERROR(IF(E16="","",RANK(E16,$E$4:$E$43,1)),"")</f>
        <v/>
      </c>
      <c r="G16" s="251" t="str">
        <f>IFERROR(IF(E16="","",IF(E16="N",(MAX($F$4:$F$43)+1),F16)),"")</f>
        <v/>
      </c>
      <c r="H16" s="71" t="s">
        <v>67</v>
      </c>
      <c r="I16" s="98"/>
      <c r="J16" s="58"/>
      <c r="K16" s="31" t="str">
        <f t="shared" si="0"/>
        <v/>
      </c>
      <c r="L16" s="245" t="str">
        <f>IF(K16="","",MIN(K17,K16))</f>
        <v/>
      </c>
      <c r="M16" s="337" t="str">
        <f>IFERROR(IF(L16="","",RANK(L16,$L$4:$L$43,1)),"")</f>
        <v/>
      </c>
      <c r="N16" s="247" t="str">
        <f>IFERROR(IF(L16="","",IF(L16="N",(MAX($M$4:$M$43)+1),M16)),"")</f>
        <v/>
      </c>
      <c r="O16" s="234" t="str">
        <f>IF(N16="","",SUM(N16,G16))</f>
        <v/>
      </c>
      <c r="P16" s="235" t="str">
        <f>IF(O16="","",RANK(O16,$O$4:$O$43,1))</f>
        <v/>
      </c>
      <c r="Q16" s="237" t="str">
        <f>IF(P16="","",VLOOKUP(P16,'Bodové hodnocení'!$A$1:$B$36,2,FALSE))</f>
        <v/>
      </c>
      <c r="Y16" s="38"/>
    </row>
    <row r="17" spans="1:25" ht="15.95" customHeight="1" thickBot="1" x14ac:dyDescent="0.25">
      <c r="A17" s="240"/>
      <c r="B17" s="242"/>
      <c r="C17" s="64" t="s">
        <v>70</v>
      </c>
      <c r="D17" s="102"/>
      <c r="E17" s="244"/>
      <c r="F17" s="250"/>
      <c r="G17" s="252"/>
      <c r="H17" s="69" t="s">
        <v>68</v>
      </c>
      <c r="I17" s="61"/>
      <c r="J17" s="92"/>
      <c r="K17" s="33" t="str">
        <f t="shared" si="0"/>
        <v/>
      </c>
      <c r="L17" s="246"/>
      <c r="M17" s="338"/>
      <c r="N17" s="257"/>
      <c r="O17" s="234"/>
      <c r="P17" s="236"/>
      <c r="Q17" s="238"/>
      <c r="Y17" s="38"/>
    </row>
    <row r="18" spans="1:25" ht="15.95" customHeight="1" thickBot="1" x14ac:dyDescent="0.25">
      <c r="A18" s="239" t="s">
        <v>25</v>
      </c>
      <c r="B18" s="241" t="s">
        <v>65</v>
      </c>
      <c r="C18" s="63" t="s">
        <v>69</v>
      </c>
      <c r="D18" s="94"/>
      <c r="E18" s="243" t="str">
        <f>IF(D18="","",MAX(D18,D19))</f>
        <v/>
      </c>
      <c r="F18" s="249" t="str">
        <f>IFERROR(IF(E18="","",RANK(E18,$E$4:$E$43,1)),"")</f>
        <v/>
      </c>
      <c r="G18" s="251" t="str">
        <f>IFERROR(IF(E18="","",IF(E18="N",(MAX($F$4:$F$43)+1),F18)),"")</f>
        <v/>
      </c>
      <c r="H18" s="68" t="s">
        <v>67</v>
      </c>
      <c r="I18" s="59"/>
      <c r="J18" s="94"/>
      <c r="K18" s="31" t="str">
        <f t="shared" si="0"/>
        <v/>
      </c>
      <c r="L18" s="245" t="str">
        <f>IF(K18="","",MIN(K19,K18))</f>
        <v/>
      </c>
      <c r="M18" s="337" t="str">
        <f>IFERROR(IF(L18="","",RANK(L18,$L$4:$L$43,1)),"")</f>
        <v/>
      </c>
      <c r="N18" s="247" t="str">
        <f>IFERROR(IF(L18="","",IF(L18="N",(MAX($M$4:$M$43)+1),M18)),"")</f>
        <v/>
      </c>
      <c r="O18" s="234" t="str">
        <f>IF(N18="","",SUM(N18,G18))</f>
        <v/>
      </c>
      <c r="P18" s="235" t="str">
        <f>IF(O18="","",RANK(O18,$O$4:$O$43,1))</f>
        <v/>
      </c>
      <c r="Q18" s="237" t="str">
        <f>IF(P18="","",VLOOKUP(P18,'Bodové hodnocení'!$A$1:$B$36,2,FALSE))</f>
        <v/>
      </c>
      <c r="Y18" s="38"/>
    </row>
    <row r="19" spans="1:25" ht="15.95" customHeight="1" thickBot="1" x14ac:dyDescent="0.25">
      <c r="A19" s="253"/>
      <c r="B19" s="242"/>
      <c r="C19" s="65" t="s">
        <v>70</v>
      </c>
      <c r="D19" s="103"/>
      <c r="E19" s="244"/>
      <c r="F19" s="250"/>
      <c r="G19" s="252"/>
      <c r="H19" s="70" t="s">
        <v>68</v>
      </c>
      <c r="I19" s="60"/>
      <c r="J19" s="96"/>
      <c r="K19" s="33" t="str">
        <f t="shared" si="0"/>
        <v/>
      </c>
      <c r="L19" s="246"/>
      <c r="M19" s="338"/>
      <c r="N19" s="257"/>
      <c r="O19" s="234"/>
      <c r="P19" s="236"/>
      <c r="Q19" s="238"/>
      <c r="Y19" s="38"/>
    </row>
    <row r="20" spans="1:25" ht="15.95" customHeight="1" thickBot="1" x14ac:dyDescent="0.25">
      <c r="A20" s="240" t="s">
        <v>26</v>
      </c>
      <c r="B20" s="241" t="s">
        <v>10</v>
      </c>
      <c r="C20" s="66" t="s">
        <v>69</v>
      </c>
      <c r="D20" s="58"/>
      <c r="E20" s="243" t="str">
        <f>IF(D20="","",MAX(D20,D21))</f>
        <v/>
      </c>
      <c r="F20" s="249" t="str">
        <f>IFERROR(IF(E20="","",RANK(E20,$E$4:$E$43,1)),"")</f>
        <v/>
      </c>
      <c r="G20" s="251" t="str">
        <f>IFERROR(IF(E20="","",IF(E20="N",(MAX($F$4:$F$43)+1),F20)),"")</f>
        <v/>
      </c>
      <c r="H20" s="71" t="s">
        <v>67</v>
      </c>
      <c r="I20" s="98"/>
      <c r="J20" s="58"/>
      <c r="K20" s="31" t="str">
        <f t="shared" si="0"/>
        <v/>
      </c>
      <c r="L20" s="245" t="str">
        <f>IF(K20="","",MIN(K21,K20))</f>
        <v/>
      </c>
      <c r="M20" s="337" t="str">
        <f>IFERROR(IF(L20="","",RANK(L20,$L$4:$L$43,1)),"")</f>
        <v/>
      </c>
      <c r="N20" s="247" t="str">
        <f>IFERROR(IF(L20="","",IF(L20="N",(MAX($M$4:$M$43)+1),M20)),"")</f>
        <v/>
      </c>
      <c r="O20" s="234" t="str">
        <f>IF(N20="","",SUM(N20,G20))</f>
        <v/>
      </c>
      <c r="P20" s="235" t="str">
        <f>IF(O20="","",RANK(O20,$O$4:$O$43,1))</f>
        <v/>
      </c>
      <c r="Q20" s="237" t="str">
        <f>IF(P20="","",VLOOKUP(P20,'Bodové hodnocení'!$A$1:$B$36,2,FALSE))</f>
        <v/>
      </c>
      <c r="Y20" s="38"/>
    </row>
    <row r="21" spans="1:25" ht="15.95" customHeight="1" thickBot="1" x14ac:dyDescent="0.25">
      <c r="A21" s="240"/>
      <c r="B21" s="242"/>
      <c r="C21" s="64" t="s">
        <v>70</v>
      </c>
      <c r="D21" s="102"/>
      <c r="E21" s="244"/>
      <c r="F21" s="250"/>
      <c r="G21" s="252"/>
      <c r="H21" s="69" t="s">
        <v>68</v>
      </c>
      <c r="I21" s="61"/>
      <c r="J21" s="92"/>
      <c r="K21" s="33" t="str">
        <f t="shared" si="0"/>
        <v/>
      </c>
      <c r="L21" s="246"/>
      <c r="M21" s="338"/>
      <c r="N21" s="257"/>
      <c r="O21" s="234"/>
      <c r="P21" s="236"/>
      <c r="Q21" s="238"/>
    </row>
    <row r="22" spans="1:25" ht="15.95" customHeight="1" thickBot="1" x14ac:dyDescent="0.25">
      <c r="A22" s="239" t="s">
        <v>27</v>
      </c>
      <c r="B22" s="241" t="s">
        <v>80</v>
      </c>
      <c r="C22" s="63" t="s">
        <v>69</v>
      </c>
      <c r="D22" s="94"/>
      <c r="E22" s="243" t="str">
        <f>IF(D22="","",MAX(D22,D23))</f>
        <v/>
      </c>
      <c r="F22" s="249" t="str">
        <f>IFERROR(IF(E22="","",RANK(E22,$E$4:$E$43,1)),"")</f>
        <v/>
      </c>
      <c r="G22" s="251" t="str">
        <f>IFERROR(IF(E22="","",IF(E22="N",(MAX($F$4:$F$43)+1),F22)),"")</f>
        <v/>
      </c>
      <c r="H22" s="68" t="s">
        <v>67</v>
      </c>
      <c r="I22" s="59"/>
      <c r="J22" s="94"/>
      <c r="K22" s="31" t="str">
        <f t="shared" si="0"/>
        <v/>
      </c>
      <c r="L22" s="245" t="str">
        <f>IF(K22="","",MIN(K23,K22))</f>
        <v/>
      </c>
      <c r="M22" s="337" t="str">
        <f>IFERROR(IF(L22="","",RANK(L22,$L$4:$L$43,1)),"")</f>
        <v/>
      </c>
      <c r="N22" s="247" t="str">
        <f>IFERROR(IF(L22="","",IF(L22="N",(MAX($M$4:$M$43)+1),M22)),"")</f>
        <v/>
      </c>
      <c r="O22" s="234" t="str">
        <f>IF(N22="","",SUM(N22,G22))</f>
        <v/>
      </c>
      <c r="P22" s="235" t="str">
        <f>IF(O22="","",RANK(O22,$O$4:$O$43,1))</f>
        <v/>
      </c>
      <c r="Q22" s="237" t="str">
        <f>IF(P22="","",VLOOKUP(P22,'Bodové hodnocení'!$A$1:$B$36,2,FALSE))</f>
        <v/>
      </c>
    </row>
    <row r="23" spans="1:25" ht="15.95" customHeight="1" thickBot="1" x14ac:dyDescent="0.25">
      <c r="A23" s="240"/>
      <c r="B23" s="242"/>
      <c r="C23" s="64" t="s">
        <v>70</v>
      </c>
      <c r="D23" s="102"/>
      <c r="E23" s="244"/>
      <c r="F23" s="250"/>
      <c r="G23" s="252"/>
      <c r="H23" s="69" t="s">
        <v>68</v>
      </c>
      <c r="I23" s="61"/>
      <c r="J23" s="92"/>
      <c r="K23" s="33" t="str">
        <f t="shared" si="0"/>
        <v/>
      </c>
      <c r="L23" s="246"/>
      <c r="M23" s="338"/>
      <c r="N23" s="257"/>
      <c r="O23" s="234"/>
      <c r="P23" s="236"/>
      <c r="Q23" s="238"/>
    </row>
    <row r="24" spans="1:25" ht="14.45" customHeight="1" thickBot="1" x14ac:dyDescent="0.25">
      <c r="A24" s="239" t="s">
        <v>28</v>
      </c>
      <c r="B24" s="241" t="s">
        <v>30</v>
      </c>
      <c r="C24" s="63" t="s">
        <v>69</v>
      </c>
      <c r="D24" s="94"/>
      <c r="E24" s="243" t="str">
        <f>IF(D24="","",MAX(D24,D25))</f>
        <v/>
      </c>
      <c r="F24" s="249" t="str">
        <f>IFERROR(IF(E24="","",RANK(E24,$E$4:$E$43,1)),"")</f>
        <v/>
      </c>
      <c r="G24" s="251" t="str">
        <f>IFERROR(IF(E24="","",IF(E24="N",(MAX($F$4:$F$43)+1),F24)),"")</f>
        <v/>
      </c>
      <c r="H24" s="68" t="s">
        <v>67</v>
      </c>
      <c r="I24" s="59"/>
      <c r="J24" s="94"/>
      <c r="K24" s="31" t="str">
        <f t="shared" si="0"/>
        <v/>
      </c>
      <c r="L24" s="245" t="str">
        <f>IF(K24="","",MIN(K25,K24))</f>
        <v/>
      </c>
      <c r="M24" s="337" t="str">
        <f>IFERROR(IF(L24="","",RANK(L24,$L$4:$L$43,1)),"")</f>
        <v/>
      </c>
      <c r="N24" s="247" t="str">
        <f>IFERROR(IF(L24="","",IF(L24="N",(MAX($M$4:$M$43)+1),M24)),"")</f>
        <v/>
      </c>
      <c r="O24" s="234" t="str">
        <f>IF(N24="","",SUM(N24,G24))</f>
        <v/>
      </c>
      <c r="P24" s="235" t="str">
        <f>IF(O24="","",RANK(O24,$O$4:$O$43,1))</f>
        <v/>
      </c>
      <c r="Q24" s="237" t="str">
        <f>IF(P24="","",VLOOKUP(P24,'Bodové hodnocení'!$A$1:$B$36,2,FALSE))</f>
        <v/>
      </c>
    </row>
    <row r="25" spans="1:25" ht="15.95" customHeight="1" thickBot="1" x14ac:dyDescent="0.25">
      <c r="A25" s="240"/>
      <c r="B25" s="242"/>
      <c r="C25" s="64" t="s">
        <v>70</v>
      </c>
      <c r="D25" s="102"/>
      <c r="E25" s="244"/>
      <c r="F25" s="250"/>
      <c r="G25" s="252"/>
      <c r="H25" s="69" t="s">
        <v>68</v>
      </c>
      <c r="I25" s="61"/>
      <c r="J25" s="92"/>
      <c r="K25" s="33" t="str">
        <f t="shared" si="0"/>
        <v/>
      </c>
      <c r="L25" s="246"/>
      <c r="M25" s="338"/>
      <c r="N25" s="257"/>
      <c r="O25" s="234"/>
      <c r="P25" s="236"/>
      <c r="Q25" s="238"/>
    </row>
    <row r="26" spans="1:25" ht="15.95" customHeight="1" thickBot="1" x14ac:dyDescent="0.25">
      <c r="A26" s="278" t="s">
        <v>29</v>
      </c>
      <c r="B26" s="241" t="s">
        <v>24</v>
      </c>
      <c r="C26" s="63" t="s">
        <v>69</v>
      </c>
      <c r="D26" s="94"/>
      <c r="E26" s="243" t="str">
        <f>IF(D26="","",MAX(D26,D27))</f>
        <v/>
      </c>
      <c r="F26" s="249" t="str">
        <f>IFERROR(IF(E26="","",RANK(E26,$E$4:$E$43,1)),"")</f>
        <v/>
      </c>
      <c r="G26" s="251" t="str">
        <f>IFERROR(IF(E26="","",IF(E26="N",(MAX($F$4:$F$43)+1),F26)),"")</f>
        <v/>
      </c>
      <c r="H26" s="68" t="s">
        <v>67</v>
      </c>
      <c r="I26" s="59"/>
      <c r="J26" s="94"/>
      <c r="K26" s="31" t="str">
        <f t="shared" si="0"/>
        <v/>
      </c>
      <c r="L26" s="245" t="str">
        <f>IF(K26="","",MIN(K27,K26))</f>
        <v/>
      </c>
      <c r="M26" s="337" t="str">
        <f>IFERROR(IF(L26="","",RANK(L26,$L$4:$L$43,1)),"")</f>
        <v/>
      </c>
      <c r="N26" s="247" t="str">
        <f>IFERROR(IF(L26="","",IF(L26="N",(MAX($M$4:$M$43)+1),M26)),"")</f>
        <v/>
      </c>
      <c r="O26" s="234" t="str">
        <f>IF(N26="","",SUM(N26,G26))</f>
        <v/>
      </c>
      <c r="P26" s="235" t="str">
        <f>IF(O26="","",RANK(O26,$O$4:$O$43,1))</f>
        <v/>
      </c>
      <c r="Q26" s="237" t="str">
        <f>IF(P26="","",VLOOKUP(P26,'Bodové hodnocení'!$A$1:$B$36,2,FALSE))</f>
        <v/>
      </c>
    </row>
    <row r="27" spans="1:25" ht="15.95" customHeight="1" thickBot="1" x14ac:dyDescent="0.25">
      <c r="A27" s="278"/>
      <c r="B27" s="242"/>
      <c r="C27" s="65" t="s">
        <v>70</v>
      </c>
      <c r="D27" s="96"/>
      <c r="E27" s="244"/>
      <c r="F27" s="250"/>
      <c r="G27" s="252"/>
      <c r="H27" s="70" t="s">
        <v>68</v>
      </c>
      <c r="I27" s="60"/>
      <c r="J27" s="96"/>
      <c r="K27" s="33" t="str">
        <f t="shared" si="0"/>
        <v/>
      </c>
      <c r="L27" s="246"/>
      <c r="M27" s="338"/>
      <c r="N27" s="257"/>
      <c r="O27" s="234"/>
      <c r="P27" s="236"/>
      <c r="Q27" s="238"/>
    </row>
    <row r="28" spans="1:25" ht="15.95" customHeight="1" thickBot="1" x14ac:dyDescent="0.25">
      <c r="A28" s="278" t="s">
        <v>31</v>
      </c>
      <c r="B28" s="241" t="s">
        <v>9</v>
      </c>
      <c r="C28" s="63" t="s">
        <v>69</v>
      </c>
      <c r="D28" s="94"/>
      <c r="E28" s="243" t="str">
        <f>IF(D28="","",MAX(D28,D29))</f>
        <v/>
      </c>
      <c r="F28" s="249" t="str">
        <f>IFERROR(IF(E28="","",RANK(E28,$E$4:$E$43,1)),"")</f>
        <v/>
      </c>
      <c r="G28" s="251" t="str">
        <f>IFERROR(IF(E28="","",IF(E28="N",(MAX($F$4:$F$43)+1),F28)),"")</f>
        <v/>
      </c>
      <c r="H28" s="68" t="s">
        <v>67</v>
      </c>
      <c r="I28" s="59"/>
      <c r="J28" s="94"/>
      <c r="K28" s="31" t="str">
        <f t="shared" si="0"/>
        <v/>
      </c>
      <c r="L28" s="245" t="str">
        <f>IF(K28="","",MIN(K29,K28))</f>
        <v/>
      </c>
      <c r="M28" s="337" t="str">
        <f>IFERROR(IF(L28="","",RANK(L28,$L$4:$L$43,1)),"")</f>
        <v/>
      </c>
      <c r="N28" s="247" t="str">
        <f>IFERROR(IF(L28="","",IF(L28="N",(MAX($M$4:$M$43)+1),M28)),"")</f>
        <v/>
      </c>
      <c r="O28" s="234" t="str">
        <f>IF(N28="","",SUM(N28,G28))</f>
        <v/>
      </c>
      <c r="P28" s="235" t="str">
        <f>IF(O28="","",RANK(O28,$O$4:$O$43,1))</f>
        <v/>
      </c>
      <c r="Q28" s="237" t="str">
        <f>IF(P28="","",VLOOKUP(P28,'Bodové hodnocení'!$A$1:$B$36,2,FALSE))</f>
        <v/>
      </c>
    </row>
    <row r="29" spans="1:25" ht="15.95" customHeight="1" thickBot="1" x14ac:dyDescent="0.25">
      <c r="A29" s="278"/>
      <c r="B29" s="242"/>
      <c r="C29" s="65" t="s">
        <v>70</v>
      </c>
      <c r="D29" s="96"/>
      <c r="E29" s="244"/>
      <c r="F29" s="250"/>
      <c r="G29" s="252"/>
      <c r="H29" s="70" t="s">
        <v>68</v>
      </c>
      <c r="I29" s="60"/>
      <c r="J29" s="96"/>
      <c r="K29" s="33" t="str">
        <f t="shared" si="0"/>
        <v/>
      </c>
      <c r="L29" s="246"/>
      <c r="M29" s="338"/>
      <c r="N29" s="257"/>
      <c r="O29" s="234"/>
      <c r="P29" s="236"/>
      <c r="Q29" s="238"/>
    </row>
    <row r="30" spans="1:25" ht="15.95" customHeight="1" thickBot="1" x14ac:dyDescent="0.25">
      <c r="A30" s="278" t="s">
        <v>45</v>
      </c>
      <c r="B30" s="241" t="s">
        <v>81</v>
      </c>
      <c r="C30" s="63" t="s">
        <v>69</v>
      </c>
      <c r="D30" s="94"/>
      <c r="E30" s="243" t="str">
        <f>IF(D30="","",MAX(D30,D31))</f>
        <v/>
      </c>
      <c r="F30" s="249" t="str">
        <f>IFERROR(IF(E30="","",RANK(E30,$E$4:$E$43,1)),"")</f>
        <v/>
      </c>
      <c r="G30" s="251" t="str">
        <f>IFERROR(IF(E30="","",IF(E30="N",(MAX($F$4:$F$43)+1),F30)),"")</f>
        <v/>
      </c>
      <c r="H30" s="68" t="s">
        <v>67</v>
      </c>
      <c r="I30" s="59"/>
      <c r="J30" s="94"/>
      <c r="K30" s="31" t="str">
        <f t="shared" si="0"/>
        <v/>
      </c>
      <c r="L30" s="245" t="str">
        <f>IF(K30="","",MIN(K31,K30))</f>
        <v/>
      </c>
      <c r="M30" s="337" t="str">
        <f>IFERROR(IF(L30="","",RANK(L30,$L$4:$L$43,1)),"")</f>
        <v/>
      </c>
      <c r="N30" s="247" t="str">
        <f>IFERROR(IF(L30="","",IF(L30="N",(MAX($M$4:$M$43)+1),M30)),"")</f>
        <v/>
      </c>
      <c r="O30" s="234" t="str">
        <f>IF(N30="","",SUM(N30,G30))</f>
        <v/>
      </c>
      <c r="P30" s="235" t="str">
        <f>IF(O30="","",RANK(O30,$O$4:$O$43,1))</f>
        <v/>
      </c>
      <c r="Q30" s="237" t="str">
        <f>IF(P30="","",VLOOKUP(P30,'Bodové hodnocení'!$A$1:$B$36,2,FALSE))</f>
        <v/>
      </c>
    </row>
    <row r="31" spans="1:25" ht="15.95" customHeight="1" thickBot="1" x14ac:dyDescent="0.25">
      <c r="A31" s="278"/>
      <c r="B31" s="242"/>
      <c r="C31" s="65" t="s">
        <v>70</v>
      </c>
      <c r="D31" s="96"/>
      <c r="E31" s="244"/>
      <c r="F31" s="250"/>
      <c r="G31" s="252"/>
      <c r="H31" s="70" t="s">
        <v>68</v>
      </c>
      <c r="I31" s="60"/>
      <c r="J31" s="96"/>
      <c r="K31" s="33" t="str">
        <f t="shared" si="0"/>
        <v/>
      </c>
      <c r="L31" s="246"/>
      <c r="M31" s="338"/>
      <c r="N31" s="257"/>
      <c r="O31" s="234"/>
      <c r="P31" s="236"/>
      <c r="Q31" s="238"/>
    </row>
    <row r="32" spans="1:25" ht="15.95" customHeight="1" thickBot="1" x14ac:dyDescent="0.25">
      <c r="A32" s="278" t="s">
        <v>54</v>
      </c>
      <c r="B32" s="241" t="s">
        <v>82</v>
      </c>
      <c r="C32" s="63" t="s">
        <v>69</v>
      </c>
      <c r="D32" s="94"/>
      <c r="E32" s="243" t="str">
        <f>IF(D32="","",MAX(D32,D33))</f>
        <v/>
      </c>
      <c r="F32" s="249" t="str">
        <f>IFERROR(IF(E32="","",RANK(E32,$E$4:$E$43,1)),"")</f>
        <v/>
      </c>
      <c r="G32" s="251" t="str">
        <f>IFERROR(IF(E32="","",IF(E32="N",(MAX($F$4:$F$43)+1),F32)),"")</f>
        <v/>
      </c>
      <c r="H32" s="68" t="s">
        <v>67</v>
      </c>
      <c r="I32" s="59"/>
      <c r="J32" s="94"/>
      <c r="K32" s="31" t="str">
        <f t="shared" si="0"/>
        <v/>
      </c>
      <c r="L32" s="245" t="str">
        <f>IF(K32="","",MIN(K33,K32))</f>
        <v/>
      </c>
      <c r="M32" s="337" t="str">
        <f>IFERROR(IF(L32="","",RANK(L32,$L$4:$L$43,1)),"")</f>
        <v/>
      </c>
      <c r="N32" s="247" t="str">
        <f>IFERROR(IF(L32="","",IF(L32="N",(MAX($M$4:$M$43)+1),M32)),"")</f>
        <v/>
      </c>
      <c r="O32" s="234" t="str">
        <f>IF(N32="","",SUM(N32,G32))</f>
        <v/>
      </c>
      <c r="P32" s="235" t="str">
        <f>IF(O32="","",RANK(O32,$O$4:$O$43,1))</f>
        <v/>
      </c>
      <c r="Q32" s="237" t="str">
        <f>IF(P32="","",VLOOKUP(P32,'Bodové hodnocení'!$A$1:$B$36,2,FALSE))</f>
        <v/>
      </c>
    </row>
    <row r="33" spans="1:17" ht="15.95" customHeight="1" thickBot="1" x14ac:dyDescent="0.25">
      <c r="A33" s="278"/>
      <c r="B33" s="242"/>
      <c r="C33" s="65" t="s">
        <v>70</v>
      </c>
      <c r="D33" s="96"/>
      <c r="E33" s="244"/>
      <c r="F33" s="250"/>
      <c r="G33" s="252"/>
      <c r="H33" s="70" t="s">
        <v>68</v>
      </c>
      <c r="I33" s="60"/>
      <c r="J33" s="96"/>
      <c r="K33" s="33" t="str">
        <f t="shared" si="0"/>
        <v/>
      </c>
      <c r="L33" s="246"/>
      <c r="M33" s="338"/>
      <c r="N33" s="257"/>
      <c r="O33" s="234"/>
      <c r="P33" s="236"/>
      <c r="Q33" s="238"/>
    </row>
    <row r="34" spans="1:17" ht="15.95" customHeight="1" thickBot="1" x14ac:dyDescent="0.25">
      <c r="A34" s="278" t="s">
        <v>72</v>
      </c>
      <c r="B34" s="241" t="s">
        <v>17</v>
      </c>
      <c r="C34" s="63" t="s">
        <v>69</v>
      </c>
      <c r="D34" s="94"/>
      <c r="E34" s="243" t="str">
        <f>IF(D34="","",MAX(D34,D35))</f>
        <v/>
      </c>
      <c r="F34" s="249" t="str">
        <f>IFERROR(IF(E34="","",RANK(E34,$E$4:$E$43,1)),"")</f>
        <v/>
      </c>
      <c r="G34" s="251" t="str">
        <f>IFERROR(IF(E34="","",IF(E34="N",(MAX($F$4:$F$43)+1),F34)),"")</f>
        <v/>
      </c>
      <c r="H34" s="68" t="s">
        <v>67</v>
      </c>
      <c r="I34" s="59"/>
      <c r="J34" s="94"/>
      <c r="K34" s="31" t="str">
        <f t="shared" si="0"/>
        <v/>
      </c>
      <c r="L34" s="245" t="str">
        <f>IF(K34="","",MIN(K35,K34))</f>
        <v/>
      </c>
      <c r="M34" s="337" t="str">
        <f>IFERROR(IF(L34="","",RANK(L34,$L$4:$L$43,1)),"")</f>
        <v/>
      </c>
      <c r="N34" s="247" t="str">
        <f>IFERROR(IF(L34="","",IF(L34="N",(MAX($M$4:$M$43)+1),M34)),"")</f>
        <v/>
      </c>
      <c r="O34" s="234" t="str">
        <f>IF(N34="","",SUM(N34,G34))</f>
        <v/>
      </c>
      <c r="P34" s="235" t="str">
        <f>IF(O34="","",RANK(O34,$O$4:$O$43,1))</f>
        <v/>
      </c>
      <c r="Q34" s="237" t="str">
        <f>IF(P34="","",VLOOKUP(P34,'Bodové hodnocení'!$A$1:$B$36,2,FALSE))</f>
        <v/>
      </c>
    </row>
    <row r="35" spans="1:17" ht="15.95" customHeight="1" thickBot="1" x14ac:dyDescent="0.25">
      <c r="A35" s="278"/>
      <c r="B35" s="242"/>
      <c r="C35" s="65" t="s">
        <v>70</v>
      </c>
      <c r="D35" s="96"/>
      <c r="E35" s="244"/>
      <c r="F35" s="250"/>
      <c r="G35" s="252"/>
      <c r="H35" s="70" t="s">
        <v>68</v>
      </c>
      <c r="I35" s="60"/>
      <c r="J35" s="96"/>
      <c r="K35" s="33" t="str">
        <f t="shared" si="0"/>
        <v/>
      </c>
      <c r="L35" s="246"/>
      <c r="M35" s="338"/>
      <c r="N35" s="257"/>
      <c r="O35" s="234"/>
      <c r="P35" s="236"/>
      <c r="Q35" s="238"/>
    </row>
    <row r="36" spans="1:17" ht="15.95" customHeight="1" thickBot="1" x14ac:dyDescent="0.25">
      <c r="A36" s="278" t="s">
        <v>73</v>
      </c>
      <c r="B36" s="241" t="s">
        <v>14</v>
      </c>
      <c r="C36" s="63" t="s">
        <v>69</v>
      </c>
      <c r="D36" s="94"/>
      <c r="E36" s="243" t="str">
        <f>IF(D36="","",MAX(D36,D37))</f>
        <v/>
      </c>
      <c r="F36" s="249" t="str">
        <f>IFERROR(IF(E36="","",RANK(E36,$E$4:$E$43,1)),"")</f>
        <v/>
      </c>
      <c r="G36" s="251" t="str">
        <f>IFERROR(IF(E36="","",IF(E36="N",(MAX($F$4:$F$43)+1),F36)),"")</f>
        <v/>
      </c>
      <c r="H36" s="68" t="s">
        <v>67</v>
      </c>
      <c r="I36" s="59"/>
      <c r="J36" s="94"/>
      <c r="K36" s="31" t="str">
        <f t="shared" si="0"/>
        <v/>
      </c>
      <c r="L36" s="245" t="str">
        <f>IF(K36="","",MIN(K37,K36))</f>
        <v/>
      </c>
      <c r="M36" s="337" t="str">
        <f>IFERROR(IF(L36="","",RANK(L36,$L$4:$L$43,1)),"")</f>
        <v/>
      </c>
      <c r="N36" s="247" t="str">
        <f>IFERROR(IF(L36="","",IF(L36="N",(MAX($M$4:$M$43)+1),M36)),"")</f>
        <v/>
      </c>
      <c r="O36" s="234" t="str">
        <f>IF(N36="","",SUM(N36,G36))</f>
        <v/>
      </c>
      <c r="P36" s="235" t="str">
        <f>IF(O36="","",RANK(O36,$O$4:$O$43,1))</f>
        <v/>
      </c>
      <c r="Q36" s="237" t="str">
        <f>IF(P36="","",VLOOKUP(P36,'Bodové hodnocení'!$A$1:$B$36,2,FALSE))</f>
        <v/>
      </c>
    </row>
    <row r="37" spans="1:17" ht="15.95" customHeight="1" thickBot="1" x14ac:dyDescent="0.25">
      <c r="A37" s="278"/>
      <c r="B37" s="242"/>
      <c r="C37" s="65" t="s">
        <v>70</v>
      </c>
      <c r="D37" s="96"/>
      <c r="E37" s="244"/>
      <c r="F37" s="250"/>
      <c r="G37" s="252"/>
      <c r="H37" s="70" t="s">
        <v>68</v>
      </c>
      <c r="I37" s="60"/>
      <c r="J37" s="96"/>
      <c r="K37" s="33" t="str">
        <f t="shared" si="0"/>
        <v/>
      </c>
      <c r="L37" s="246"/>
      <c r="M37" s="338"/>
      <c r="N37" s="257"/>
      <c r="O37" s="234"/>
      <c r="P37" s="236"/>
      <c r="Q37" s="238"/>
    </row>
    <row r="38" spans="1:17" ht="15.95" customHeight="1" thickBot="1" x14ac:dyDescent="0.25">
      <c r="A38" s="278" t="s">
        <v>74</v>
      </c>
      <c r="B38" s="241" t="s">
        <v>5</v>
      </c>
      <c r="C38" s="63" t="s">
        <v>69</v>
      </c>
      <c r="D38" s="94"/>
      <c r="E38" s="243" t="str">
        <f>IF(D38="","",MAX(D38,D39))</f>
        <v/>
      </c>
      <c r="F38" s="249" t="str">
        <f>IFERROR(IF(E38="","",RANK(E38,$E$4:$E$43,1)),"")</f>
        <v/>
      </c>
      <c r="G38" s="251" t="str">
        <f>IFERROR(IF(E38="","",IF(E38="N",(MAX($F$4:$F$43)+1),F38)),"")</f>
        <v/>
      </c>
      <c r="H38" s="68" t="s">
        <v>67</v>
      </c>
      <c r="I38" s="59"/>
      <c r="J38" s="94"/>
      <c r="K38" s="31" t="str">
        <f t="shared" si="0"/>
        <v/>
      </c>
      <c r="L38" s="245" t="str">
        <f>IF(K38="","",MIN(K39,K38))</f>
        <v/>
      </c>
      <c r="M38" s="337" t="str">
        <f>IFERROR(IF(L38="","",RANK(L38,$L$4:$L$43,1)),"")</f>
        <v/>
      </c>
      <c r="N38" s="247" t="str">
        <f>IFERROR(IF(L38="","",IF(L38="N",(MAX($M$4:$M$43)+1),M38)),"")</f>
        <v/>
      </c>
      <c r="O38" s="234" t="str">
        <f>IF(N38="","",SUM(N38,G38))</f>
        <v/>
      </c>
      <c r="P38" s="235" t="str">
        <f>IF(O38="","",RANK(O38,$O$4:$O$43,1))</f>
        <v/>
      </c>
      <c r="Q38" s="237" t="str">
        <f>IF(P38="","",VLOOKUP(P38,'Bodové hodnocení'!$A$1:$B$36,2,FALSE))</f>
        <v/>
      </c>
    </row>
    <row r="39" spans="1:17" ht="15.95" customHeight="1" thickBot="1" x14ac:dyDescent="0.25">
      <c r="A39" s="278"/>
      <c r="B39" s="242"/>
      <c r="C39" s="65" t="s">
        <v>70</v>
      </c>
      <c r="D39" s="96"/>
      <c r="E39" s="244"/>
      <c r="F39" s="250"/>
      <c r="G39" s="252"/>
      <c r="H39" s="70" t="s">
        <v>68</v>
      </c>
      <c r="I39" s="60"/>
      <c r="J39" s="96"/>
      <c r="K39" s="33" t="str">
        <f t="shared" si="0"/>
        <v/>
      </c>
      <c r="L39" s="246"/>
      <c r="M39" s="338"/>
      <c r="N39" s="257"/>
      <c r="O39" s="234"/>
      <c r="P39" s="236"/>
      <c r="Q39" s="238"/>
    </row>
    <row r="40" spans="1:17" ht="15.95" customHeight="1" thickBot="1" x14ac:dyDescent="0.25">
      <c r="A40" s="278" t="s">
        <v>75</v>
      </c>
      <c r="B40" s="341"/>
      <c r="C40" s="63" t="s">
        <v>69</v>
      </c>
      <c r="D40" s="94"/>
      <c r="E40" s="243" t="str">
        <f>IF(D40="","",MAX(D40,D41))</f>
        <v/>
      </c>
      <c r="F40" s="249" t="str">
        <f>IFERROR(IF(E40="","",RANK(E40,$E$4:$E$43,1)),"")</f>
        <v/>
      </c>
      <c r="G40" s="251" t="str">
        <f>IFERROR(IF(E40="","",IF(E40="N",(MAX($F$4:$F$43)+1),F40)),"")</f>
        <v/>
      </c>
      <c r="H40" s="68" t="s">
        <v>67</v>
      </c>
      <c r="I40" s="59"/>
      <c r="J40" s="94"/>
      <c r="K40" s="31" t="str">
        <f t="shared" si="0"/>
        <v/>
      </c>
      <c r="L40" s="245" t="str">
        <f>IF(K40="","",MIN(K41,K40))</f>
        <v/>
      </c>
      <c r="M40" s="337" t="str">
        <f>IFERROR(IF(L40="","",RANK(L40,$L$4:$L$43,1)),"")</f>
        <v/>
      </c>
      <c r="N40" s="247" t="str">
        <f>IFERROR(IF(L40="","",IF(L40="N",(MAX($M$4:$M$43)+1),M40)),"")</f>
        <v/>
      </c>
      <c r="O40" s="234" t="str">
        <f>IF(N40="","",SUM(N40,G40))</f>
        <v/>
      </c>
      <c r="P40" s="235" t="str">
        <f>IF(O40="","",RANK(O40,$O$4:$O$43,1))</f>
        <v/>
      </c>
      <c r="Q40" s="237" t="str">
        <f>IF(P40="","",VLOOKUP(P40,'Bodové hodnocení'!$A$1:$B$36,2,FALSE))</f>
        <v/>
      </c>
    </row>
    <row r="41" spans="1:17" ht="15.95" customHeight="1" thickBot="1" x14ac:dyDescent="0.25">
      <c r="A41" s="278"/>
      <c r="B41" s="341"/>
      <c r="C41" s="65" t="s">
        <v>70</v>
      </c>
      <c r="D41" s="96"/>
      <c r="E41" s="244"/>
      <c r="F41" s="250"/>
      <c r="G41" s="252"/>
      <c r="H41" s="70" t="s">
        <v>68</v>
      </c>
      <c r="I41" s="60"/>
      <c r="J41" s="96"/>
      <c r="K41" s="33" t="str">
        <f t="shared" si="0"/>
        <v/>
      </c>
      <c r="L41" s="246"/>
      <c r="M41" s="338"/>
      <c r="N41" s="257"/>
      <c r="O41" s="234"/>
      <c r="P41" s="236"/>
      <c r="Q41" s="238"/>
    </row>
    <row r="42" spans="1:17" ht="15.95" customHeight="1" thickBot="1" x14ac:dyDescent="0.25">
      <c r="A42" s="278" t="s">
        <v>76</v>
      </c>
      <c r="B42" s="341"/>
      <c r="C42" s="63" t="s">
        <v>69</v>
      </c>
      <c r="D42" s="94"/>
      <c r="E42" s="243" t="str">
        <f>IF(D42="","",MAX(D42,D43))</f>
        <v/>
      </c>
      <c r="F42" s="249" t="str">
        <f>IFERROR(IF(E42="","",RANK(E42,$E$4:$E$43,1)),"")</f>
        <v/>
      </c>
      <c r="G42" s="251" t="str">
        <f>IFERROR(IF(E42="","",IF(E42="N",(MAX($F$4:$F$43)+1),F42)),"")</f>
        <v/>
      </c>
      <c r="H42" s="68" t="s">
        <v>67</v>
      </c>
      <c r="I42" s="59"/>
      <c r="J42" s="94"/>
      <c r="K42" s="31" t="str">
        <f t="shared" si="0"/>
        <v/>
      </c>
      <c r="L42" s="245" t="str">
        <f>IF(K42="","",MIN(K43,K42))</f>
        <v/>
      </c>
      <c r="M42" s="337" t="str">
        <f>IFERROR(IF(L42="","",RANK(L42,$L$4:$L$43,1)),"")</f>
        <v/>
      </c>
      <c r="N42" s="343" t="str">
        <f>IFERROR(IF(L42="","",IF(L42="N",(MAX($M$4:$M$43)+1),M42)),"")</f>
        <v/>
      </c>
      <c r="O42" s="234" t="str">
        <f>IF(N42="","",SUM(N42,G42))</f>
        <v/>
      </c>
      <c r="P42" s="235" t="str">
        <f>IF(O42="","",RANK(O42,$O$4:$O$43,1))</f>
        <v/>
      </c>
      <c r="Q42" s="237" t="str">
        <f>IF(P42="","",VLOOKUP(P42,'Bodové hodnocení'!$A$1:$B$36,2,FALSE))</f>
        <v/>
      </c>
    </row>
    <row r="43" spans="1:17" ht="15.95" customHeight="1" thickBot="1" x14ac:dyDescent="0.25">
      <c r="A43" s="279"/>
      <c r="B43" s="342"/>
      <c r="C43" s="67" t="s">
        <v>70</v>
      </c>
      <c r="D43" s="100"/>
      <c r="E43" s="281"/>
      <c r="F43" s="282"/>
      <c r="G43" s="283"/>
      <c r="H43" s="72" t="s">
        <v>68</v>
      </c>
      <c r="I43" s="62"/>
      <c r="J43" s="100"/>
      <c r="K43" s="35" t="str">
        <f t="shared" si="0"/>
        <v/>
      </c>
      <c r="L43" s="288"/>
      <c r="M43" s="339"/>
      <c r="N43" s="344"/>
      <c r="O43" s="290"/>
      <c r="P43" s="291"/>
      <c r="Q43" s="292"/>
    </row>
    <row r="44" spans="1:17" ht="16.5" thickTop="1" thickBot="1" x14ac:dyDescent="0.25"/>
    <row r="45" spans="1:17" s="73" customFormat="1" ht="22.5" customHeight="1" thickTop="1" thickBot="1" x14ac:dyDescent="0.25">
      <c r="A45" s="295" t="s">
        <v>77</v>
      </c>
      <c r="B45" s="296"/>
      <c r="C45" s="297" t="s">
        <v>32</v>
      </c>
      <c r="D45" s="298"/>
      <c r="E45" s="298"/>
      <c r="F45" s="298"/>
      <c r="G45" s="84"/>
      <c r="H45" s="299" t="s">
        <v>83</v>
      </c>
      <c r="I45" s="300"/>
      <c r="J45" s="300"/>
      <c r="K45" s="300"/>
      <c r="L45" s="300"/>
      <c r="M45" s="300"/>
      <c r="N45" s="301"/>
      <c r="O45" s="302" t="s">
        <v>33</v>
      </c>
      <c r="P45" s="272" t="s">
        <v>91</v>
      </c>
      <c r="Q45" s="303" t="s">
        <v>34</v>
      </c>
    </row>
    <row r="46" spans="1:17" s="85" customFormat="1" ht="36.6" customHeight="1" thickBot="1" x14ac:dyDescent="0.25">
      <c r="A46" s="75" t="s">
        <v>35</v>
      </c>
      <c r="B46" s="76" t="s">
        <v>2</v>
      </c>
      <c r="C46" s="77"/>
      <c r="D46" s="78" t="s">
        <v>43</v>
      </c>
      <c r="E46" s="78" t="s">
        <v>36</v>
      </c>
      <c r="F46" s="79" t="s">
        <v>37</v>
      </c>
      <c r="G46" s="80" t="s">
        <v>37</v>
      </c>
      <c r="H46" s="78"/>
      <c r="I46" s="81" t="s">
        <v>38</v>
      </c>
      <c r="J46" s="81" t="s">
        <v>39</v>
      </c>
      <c r="K46" s="81" t="s">
        <v>43</v>
      </c>
      <c r="L46" s="81" t="s">
        <v>36</v>
      </c>
      <c r="M46" s="114"/>
      <c r="N46" s="82" t="s">
        <v>37</v>
      </c>
      <c r="O46" s="286"/>
      <c r="P46" s="273"/>
      <c r="Q46" s="293"/>
    </row>
    <row r="47" spans="1:17" ht="15.75" thickBot="1" x14ac:dyDescent="0.25">
      <c r="A47" s="239" t="s">
        <v>16</v>
      </c>
      <c r="B47" s="263" t="s">
        <v>53</v>
      </c>
      <c r="C47" s="36" t="s">
        <v>69</v>
      </c>
      <c r="D47" s="58"/>
      <c r="E47" s="243" t="str">
        <f>IF(D47="","",MAX(D47,D48))</f>
        <v/>
      </c>
      <c r="F47" s="249" t="str">
        <f>IFERROR(IF(E47="","",RANK(E47,$E$47:$E$86,1)),"")</f>
        <v/>
      </c>
      <c r="G47" s="251" t="str">
        <f>IFERROR(IF(E47="","",IF(E47="N",(MAX($F$47:$F$86)+1),F47)),"")</f>
        <v/>
      </c>
      <c r="H47" s="68" t="s">
        <v>67</v>
      </c>
      <c r="I47" s="59"/>
      <c r="J47" s="90"/>
      <c r="K47" s="86" t="str">
        <f>IF(I47="","",MAX(I47,J47))</f>
        <v/>
      </c>
      <c r="L47" s="245" t="str">
        <f>IF(K47="","",MIN(K48,K47))</f>
        <v/>
      </c>
      <c r="M47" s="337" t="str">
        <f>IFERROR(IF(L47="","",RANK(L47,$L$47:$L$86,1)),"")</f>
        <v/>
      </c>
      <c r="N47" s="247" t="str">
        <f>IFERROR(IF(L47="","",IF(L47="N",(MAX($M$47:$M$86)+1),M47)),"")</f>
        <v/>
      </c>
      <c r="O47" s="234" t="str">
        <f>IF(N47="","",SUM(N47,G47))</f>
        <v/>
      </c>
      <c r="P47" s="235" t="str">
        <f>IF(O47="","",RANK(O47,$O$47:$O$86,1))</f>
        <v/>
      </c>
      <c r="Q47" s="237" t="str">
        <f>IF(P47="","",VLOOKUP(P47,'Bodové hodnocení'!$A$1:$B$36,2,FALSE))</f>
        <v/>
      </c>
    </row>
    <row r="48" spans="1:17" ht="15.75" thickBot="1" x14ac:dyDescent="0.25">
      <c r="A48" s="240"/>
      <c r="B48" s="294"/>
      <c r="C48" s="64" t="s">
        <v>70</v>
      </c>
      <c r="D48" s="102"/>
      <c r="E48" s="244"/>
      <c r="F48" s="250"/>
      <c r="G48" s="252"/>
      <c r="H48" s="69" t="s">
        <v>68</v>
      </c>
      <c r="I48" s="61"/>
      <c r="J48" s="92"/>
      <c r="K48" s="87" t="str">
        <f>IF(I48="","",MAX(I48,J48))</f>
        <v/>
      </c>
      <c r="L48" s="246"/>
      <c r="M48" s="338"/>
      <c r="N48" s="248"/>
      <c r="O48" s="234"/>
      <c r="P48" s="236"/>
      <c r="Q48" s="238"/>
    </row>
    <row r="49" spans="1:17" ht="16.5" customHeight="1" thickBot="1" x14ac:dyDescent="0.25">
      <c r="A49" s="239" t="s">
        <v>18</v>
      </c>
      <c r="B49" s="263" t="s">
        <v>78</v>
      </c>
      <c r="C49" s="63" t="s">
        <v>69</v>
      </c>
      <c r="D49" s="94"/>
      <c r="E49" s="243" t="str">
        <f>IF(D49="","",MAX(D49,D50))</f>
        <v/>
      </c>
      <c r="F49" s="249" t="str">
        <f>IFERROR(IF(E49="","",RANK(E49,$E$47:$E$86,1)),"")</f>
        <v/>
      </c>
      <c r="G49" s="251" t="str">
        <f>IFERROR(IF(E49="","",IF(E49="N",(MAX($F$47:$F$86)+1),F49)),"")</f>
        <v/>
      </c>
      <c r="H49" s="68" t="s">
        <v>67</v>
      </c>
      <c r="I49" s="59"/>
      <c r="J49" s="94"/>
      <c r="K49" s="86" t="str">
        <f t="shared" ref="K49:K86" si="1">IF(I49="","",MAX(I49,J49))</f>
        <v/>
      </c>
      <c r="L49" s="245" t="str">
        <f>IF(K49="","",MIN(K50,K49))</f>
        <v/>
      </c>
      <c r="M49" s="337" t="str">
        <f>IFERROR(IF(L49="","",RANK(L49,$L$47:$L$86,1)),"")</f>
        <v/>
      </c>
      <c r="N49" s="247" t="str">
        <f>IFERROR(IF(L49="","",IF(L49="N",(MAX($M$47:$M$86)+1),M49)),"")</f>
        <v/>
      </c>
      <c r="O49" s="234" t="str">
        <f>IF(N49="","",SUM(N49,G49))</f>
        <v/>
      </c>
      <c r="P49" s="235" t="str">
        <f>IF(O49="","",RANK(O49,$O$47:$O$86,1))</f>
        <v/>
      </c>
      <c r="Q49" s="237" t="str">
        <f>IF(P49="","",VLOOKUP(P49,'Bodové hodnocení'!$A$1:$B$36,2,FALSE))</f>
        <v/>
      </c>
    </row>
    <row r="50" spans="1:17" ht="16.5" customHeight="1" thickBot="1" x14ac:dyDescent="0.25">
      <c r="A50" s="253"/>
      <c r="B50" s="294"/>
      <c r="C50" s="65" t="s">
        <v>70</v>
      </c>
      <c r="D50" s="103"/>
      <c r="E50" s="244"/>
      <c r="F50" s="250"/>
      <c r="G50" s="252"/>
      <c r="H50" s="70" t="s">
        <v>68</v>
      </c>
      <c r="I50" s="60"/>
      <c r="J50" s="96"/>
      <c r="K50" s="87" t="str">
        <f t="shared" si="1"/>
        <v/>
      </c>
      <c r="L50" s="246"/>
      <c r="M50" s="338"/>
      <c r="N50" s="248"/>
      <c r="O50" s="234"/>
      <c r="P50" s="236"/>
      <c r="Q50" s="238"/>
    </row>
    <row r="51" spans="1:17" ht="16.5" customHeight="1" thickBot="1" x14ac:dyDescent="0.25">
      <c r="A51" s="240" t="s">
        <v>19</v>
      </c>
      <c r="B51" s="241" t="s">
        <v>79</v>
      </c>
      <c r="C51" s="66" t="s">
        <v>69</v>
      </c>
      <c r="D51" s="58"/>
      <c r="E51" s="243" t="str">
        <f>IF(D51="","",MAX(D51,D52))</f>
        <v/>
      </c>
      <c r="F51" s="249" t="str">
        <f>IFERROR(IF(E51="","",RANK(E51,$E$47:$E$86,1)),"")</f>
        <v/>
      </c>
      <c r="G51" s="251" t="str">
        <f>IFERROR(IF(E51="","",IF(E51="N",(MAX($F$47:$F$86)+1),F51)),"")</f>
        <v/>
      </c>
      <c r="H51" s="71" t="s">
        <v>67</v>
      </c>
      <c r="I51" s="98"/>
      <c r="J51" s="58"/>
      <c r="K51" s="86" t="str">
        <f t="shared" si="1"/>
        <v/>
      </c>
      <c r="L51" s="245" t="str">
        <f>IF(K51="","",MIN(K52,K51))</f>
        <v/>
      </c>
      <c r="M51" s="337" t="str">
        <f>IFERROR(IF(L51="","",RANK(L51,$L$47:$L$86,1)),"")</f>
        <v/>
      </c>
      <c r="N51" s="247" t="str">
        <f>IFERROR(IF(L51="","",IF(L51="N",(MAX($M$47:$M$86)+1),M51)),"")</f>
        <v/>
      </c>
      <c r="O51" s="234" t="str">
        <f>IF(N51="","",SUM(N51,G51))</f>
        <v/>
      </c>
      <c r="P51" s="235" t="str">
        <f>IF(O51="","",RANK(O51,$O$47:$O$86,1))</f>
        <v/>
      </c>
      <c r="Q51" s="237" t="str">
        <f>IF(P51="","",VLOOKUP(P51,'Bodové hodnocení'!$A$1:$B$36,2,FALSE))</f>
        <v/>
      </c>
    </row>
    <row r="52" spans="1:17" ht="16.5" customHeight="1" thickBot="1" x14ac:dyDescent="0.25">
      <c r="A52" s="240"/>
      <c r="B52" s="242"/>
      <c r="C52" s="64" t="s">
        <v>70</v>
      </c>
      <c r="D52" s="102"/>
      <c r="E52" s="244"/>
      <c r="F52" s="250"/>
      <c r="G52" s="252"/>
      <c r="H52" s="69" t="s">
        <v>68</v>
      </c>
      <c r="I52" s="61"/>
      <c r="J52" s="92"/>
      <c r="K52" s="87" t="str">
        <f t="shared" si="1"/>
        <v/>
      </c>
      <c r="L52" s="246"/>
      <c r="M52" s="338"/>
      <c r="N52" s="248"/>
      <c r="O52" s="234"/>
      <c r="P52" s="236"/>
      <c r="Q52" s="238"/>
    </row>
    <row r="53" spans="1:17" ht="16.5" customHeight="1" thickBot="1" x14ac:dyDescent="0.25">
      <c r="A53" s="239" t="s">
        <v>20</v>
      </c>
      <c r="B53" s="241" t="s">
        <v>12</v>
      </c>
      <c r="C53" s="63" t="s">
        <v>69</v>
      </c>
      <c r="D53" s="94"/>
      <c r="E53" s="243" t="str">
        <f>IF(D53="","",MAX(D53,D54))</f>
        <v/>
      </c>
      <c r="F53" s="249" t="str">
        <f>IFERROR(IF(E53="","",RANK(E53,$E$47:$E$86,1)),"")</f>
        <v/>
      </c>
      <c r="G53" s="251" t="str">
        <f>IFERROR(IF(E53="","",IF(E53="N",(MAX($F$47:$F$86)+1),F53)),"")</f>
        <v/>
      </c>
      <c r="H53" s="68" t="s">
        <v>67</v>
      </c>
      <c r="I53" s="59"/>
      <c r="J53" s="94"/>
      <c r="K53" s="86" t="str">
        <f t="shared" si="1"/>
        <v/>
      </c>
      <c r="L53" s="245" t="str">
        <f>IF(K53="","",MIN(K54,K53))</f>
        <v/>
      </c>
      <c r="M53" s="337" t="str">
        <f>IFERROR(IF(L53="","",RANK(L53,$L$47:$L$86,1)),"")</f>
        <v/>
      </c>
      <c r="N53" s="247" t="str">
        <f>IFERROR(IF(L53="","",IF(L53="N",(MAX($M$47:$M$86)+1),M53)),"")</f>
        <v/>
      </c>
      <c r="O53" s="234" t="str">
        <f>IF(N53="","",SUM(N53,G53))</f>
        <v/>
      </c>
      <c r="P53" s="235" t="str">
        <f>IF(O53="","",RANK(O53,$O$47:$O$86,1))</f>
        <v/>
      </c>
      <c r="Q53" s="237" t="str">
        <f>IF(P53="","",VLOOKUP(P53,'Bodové hodnocení'!$A$1:$B$36,2,FALSE))</f>
        <v/>
      </c>
    </row>
    <row r="54" spans="1:17" ht="16.5" customHeight="1" thickBot="1" x14ac:dyDescent="0.25">
      <c r="A54" s="253"/>
      <c r="B54" s="242"/>
      <c r="C54" s="65" t="s">
        <v>70</v>
      </c>
      <c r="D54" s="103"/>
      <c r="E54" s="244"/>
      <c r="F54" s="250"/>
      <c r="G54" s="252"/>
      <c r="H54" s="70" t="s">
        <v>68</v>
      </c>
      <c r="I54" s="60"/>
      <c r="J54" s="96"/>
      <c r="K54" s="87" t="str">
        <f t="shared" si="1"/>
        <v/>
      </c>
      <c r="L54" s="246"/>
      <c r="M54" s="338"/>
      <c r="N54" s="248"/>
      <c r="O54" s="234"/>
      <c r="P54" s="236"/>
      <c r="Q54" s="238"/>
    </row>
    <row r="55" spans="1:17" ht="16.5" customHeight="1" thickBot="1" x14ac:dyDescent="0.25">
      <c r="A55" s="240" t="s">
        <v>21</v>
      </c>
      <c r="B55" s="241" t="s">
        <v>8</v>
      </c>
      <c r="C55" s="66" t="s">
        <v>69</v>
      </c>
      <c r="D55" s="58"/>
      <c r="E55" s="243" t="str">
        <f>IF(D55="","",MAX(D55,D56))</f>
        <v/>
      </c>
      <c r="F55" s="249" t="str">
        <f>IFERROR(IF(E55="","",RANK(E55,$E$47:$E$86,1)),"")</f>
        <v/>
      </c>
      <c r="G55" s="251" t="str">
        <f>IFERROR(IF(E55="","",IF(E55="N",(MAX($F$47:$F$86)+1),F55)),"")</f>
        <v/>
      </c>
      <c r="H55" s="71" t="s">
        <v>67</v>
      </c>
      <c r="I55" s="98"/>
      <c r="J55" s="58"/>
      <c r="K55" s="86" t="str">
        <f t="shared" si="1"/>
        <v/>
      </c>
      <c r="L55" s="245" t="str">
        <f>IF(K55="","",MIN(K56,K55))</f>
        <v/>
      </c>
      <c r="M55" s="337" t="str">
        <f>IFERROR(IF(L55="","",RANK(L55,$L$47:$L$86,1)),"")</f>
        <v/>
      </c>
      <c r="N55" s="247" t="str">
        <f>IFERROR(IF(L55="","",IF(L55="N",(MAX($M$47:$M$86)+1),M55)),"")</f>
        <v/>
      </c>
      <c r="O55" s="234" t="str">
        <f>IF(N55="","",SUM(N55,G55))</f>
        <v/>
      </c>
      <c r="P55" s="235" t="str">
        <f>IF(O55="","",RANK(O55,$O$47:$O$86,1))</f>
        <v/>
      </c>
      <c r="Q55" s="237" t="str">
        <f>IF(P55="","",VLOOKUP(P55,'Bodové hodnocení'!$A$1:$B$36,2,FALSE))</f>
        <v/>
      </c>
    </row>
    <row r="56" spans="1:17" ht="16.5" customHeight="1" thickBot="1" x14ac:dyDescent="0.25">
      <c r="A56" s="240"/>
      <c r="B56" s="242"/>
      <c r="C56" s="64" t="s">
        <v>70</v>
      </c>
      <c r="D56" s="102"/>
      <c r="E56" s="244"/>
      <c r="F56" s="250"/>
      <c r="G56" s="252"/>
      <c r="H56" s="69" t="s">
        <v>68</v>
      </c>
      <c r="I56" s="61"/>
      <c r="J56" s="92"/>
      <c r="K56" s="87" t="str">
        <f t="shared" si="1"/>
        <v/>
      </c>
      <c r="L56" s="246"/>
      <c r="M56" s="338"/>
      <c r="N56" s="248"/>
      <c r="O56" s="234"/>
      <c r="P56" s="236"/>
      <c r="Q56" s="238"/>
    </row>
    <row r="57" spans="1:17" ht="16.5" customHeight="1" thickBot="1" x14ac:dyDescent="0.25">
      <c r="A57" s="239" t="s">
        <v>22</v>
      </c>
      <c r="B57" s="241" t="s">
        <v>4</v>
      </c>
      <c r="C57" s="63" t="s">
        <v>69</v>
      </c>
      <c r="D57" s="94"/>
      <c r="E57" s="243" t="str">
        <f>IF(D57="","",MAX(D57,D58))</f>
        <v/>
      </c>
      <c r="F57" s="249" t="str">
        <f>IFERROR(IF(E57="","",RANK(E57,$E$47:$E$86,1)),"")</f>
        <v/>
      </c>
      <c r="G57" s="251" t="str">
        <f>IFERROR(IF(E57="","",IF(E57="N",(MAX($F$47:$F$86)+1),F57)),"")</f>
        <v/>
      </c>
      <c r="H57" s="68" t="s">
        <v>67</v>
      </c>
      <c r="I57" s="59"/>
      <c r="J57" s="94"/>
      <c r="K57" s="86" t="str">
        <f t="shared" si="1"/>
        <v/>
      </c>
      <c r="L57" s="245" t="str">
        <f>IF(K57="","",MIN(K58,K57))</f>
        <v/>
      </c>
      <c r="M57" s="337" t="str">
        <f>IFERROR(IF(L57="","",RANK(L57,$L$47:$L$86,1)),"")</f>
        <v/>
      </c>
      <c r="N57" s="247" t="str">
        <f>IFERROR(IF(L57="","",IF(L57="N",(MAX($M$47:$M$86)+1),M57)),"")</f>
        <v/>
      </c>
      <c r="O57" s="234" t="str">
        <f>IF(N57="","",SUM(N57,G57))</f>
        <v/>
      </c>
      <c r="P57" s="235" t="str">
        <f>IF(O57="","",RANK(O57,$O$47:$O$86,1))</f>
        <v/>
      </c>
      <c r="Q57" s="237" t="str">
        <f>IF(P57="","",VLOOKUP(P57,'Bodové hodnocení'!$A$1:$B$36,2,FALSE))</f>
        <v/>
      </c>
    </row>
    <row r="58" spans="1:17" ht="16.5" customHeight="1" thickBot="1" x14ac:dyDescent="0.25">
      <c r="A58" s="253"/>
      <c r="B58" s="242"/>
      <c r="C58" s="65" t="s">
        <v>70</v>
      </c>
      <c r="D58" s="103"/>
      <c r="E58" s="244"/>
      <c r="F58" s="250"/>
      <c r="G58" s="252"/>
      <c r="H58" s="70" t="s">
        <v>68</v>
      </c>
      <c r="I58" s="60"/>
      <c r="J58" s="96"/>
      <c r="K58" s="87" t="str">
        <f t="shared" si="1"/>
        <v/>
      </c>
      <c r="L58" s="246"/>
      <c r="M58" s="338"/>
      <c r="N58" s="248"/>
      <c r="O58" s="234"/>
      <c r="P58" s="236"/>
      <c r="Q58" s="238"/>
    </row>
    <row r="59" spans="1:17" ht="16.5" customHeight="1" thickBot="1" x14ac:dyDescent="0.25">
      <c r="A59" s="240" t="s">
        <v>23</v>
      </c>
      <c r="B59" s="241" t="s">
        <v>6</v>
      </c>
      <c r="C59" s="66" t="s">
        <v>69</v>
      </c>
      <c r="D59" s="58"/>
      <c r="E59" s="243" t="str">
        <f>IF(D59="","",MAX(D59,D60))</f>
        <v/>
      </c>
      <c r="F59" s="249" t="str">
        <f>IFERROR(IF(E59="","",RANK(E59,$E$47:$E$86,1)),"")</f>
        <v/>
      </c>
      <c r="G59" s="251" t="str">
        <f>IFERROR(IF(E59="","",IF(E59="N",(MAX($F$47:$F$86)+1),F59)),"")</f>
        <v/>
      </c>
      <c r="H59" s="71" t="s">
        <v>67</v>
      </c>
      <c r="I59" s="98"/>
      <c r="J59" s="58"/>
      <c r="K59" s="86" t="str">
        <f t="shared" si="1"/>
        <v/>
      </c>
      <c r="L59" s="245" t="str">
        <f>IF(K59="","",MIN(K60,K59))</f>
        <v/>
      </c>
      <c r="M59" s="337" t="str">
        <f>IFERROR(IF(L59="","",RANK(L59,$L$47:$L$86,1)),"")</f>
        <v/>
      </c>
      <c r="N59" s="247" t="str">
        <f>IFERROR(IF(L59="","",IF(L59="N",(MAX($M$47:$M$86)+1),M59)),"")</f>
        <v/>
      </c>
      <c r="O59" s="234" t="str">
        <f>IF(N59="","",SUM(N59,G59))</f>
        <v/>
      </c>
      <c r="P59" s="235" t="str">
        <f>IF(O59="","",RANK(O59,$O$47:$O$86,1))</f>
        <v/>
      </c>
      <c r="Q59" s="237" t="str">
        <f>IF(P59="","",VLOOKUP(P59,'Bodové hodnocení'!$A$1:$B$36,2,FALSE))</f>
        <v/>
      </c>
    </row>
    <row r="60" spans="1:17" ht="16.5" customHeight="1" thickBot="1" x14ac:dyDescent="0.25">
      <c r="A60" s="240"/>
      <c r="B60" s="242"/>
      <c r="C60" s="64" t="s">
        <v>70</v>
      </c>
      <c r="D60" s="102"/>
      <c r="E60" s="244"/>
      <c r="F60" s="250"/>
      <c r="G60" s="252"/>
      <c r="H60" s="69" t="s">
        <v>68</v>
      </c>
      <c r="I60" s="61"/>
      <c r="J60" s="92"/>
      <c r="K60" s="87" t="str">
        <f t="shared" si="1"/>
        <v/>
      </c>
      <c r="L60" s="246"/>
      <c r="M60" s="338"/>
      <c r="N60" s="248"/>
      <c r="O60" s="234"/>
      <c r="P60" s="236"/>
      <c r="Q60" s="238"/>
    </row>
    <row r="61" spans="1:17" ht="16.5" customHeight="1" thickBot="1" x14ac:dyDescent="0.25">
      <c r="A61" s="239" t="s">
        <v>25</v>
      </c>
      <c r="B61" s="241" t="s">
        <v>65</v>
      </c>
      <c r="C61" s="63" t="s">
        <v>69</v>
      </c>
      <c r="D61" s="94"/>
      <c r="E61" s="243" t="str">
        <f>IF(D61="","",MAX(D61,D62))</f>
        <v/>
      </c>
      <c r="F61" s="249" t="str">
        <f>IFERROR(IF(E61="","",RANK(E61,$E$47:$E$86,1)),"")</f>
        <v/>
      </c>
      <c r="G61" s="251" t="str">
        <f>IFERROR(IF(E61="","",IF(E61="N",(MAX($F$47:$F$86)+1),F61)),"")</f>
        <v/>
      </c>
      <c r="H61" s="68" t="s">
        <v>67</v>
      </c>
      <c r="I61" s="59"/>
      <c r="J61" s="94"/>
      <c r="K61" s="86" t="str">
        <f t="shared" si="1"/>
        <v/>
      </c>
      <c r="L61" s="245" t="str">
        <f>IF(K61="","",MIN(K62,K61))</f>
        <v/>
      </c>
      <c r="M61" s="337" t="str">
        <f>IFERROR(IF(L61="","",RANK(L61,$L$47:$L$86,1)),"")</f>
        <v/>
      </c>
      <c r="N61" s="247" t="str">
        <f>IFERROR(IF(L61="","",IF(L61="N",(MAX($M$47:$M$86)+1),M61)),"")</f>
        <v/>
      </c>
      <c r="O61" s="234" t="str">
        <f>IF(N61="","",SUM(N61,G61))</f>
        <v/>
      </c>
      <c r="P61" s="235" t="str">
        <f>IF(O61="","",RANK(O61,$O$47:$O$86,1))</f>
        <v/>
      </c>
      <c r="Q61" s="237" t="str">
        <f>IF(P61="","",VLOOKUP(P61,'Bodové hodnocení'!$A$1:$B$36,2,FALSE))</f>
        <v/>
      </c>
    </row>
    <row r="62" spans="1:17" ht="16.5" customHeight="1" thickBot="1" x14ac:dyDescent="0.25">
      <c r="A62" s="253"/>
      <c r="B62" s="242"/>
      <c r="C62" s="65" t="s">
        <v>70</v>
      </c>
      <c r="D62" s="103"/>
      <c r="E62" s="244"/>
      <c r="F62" s="250"/>
      <c r="G62" s="252"/>
      <c r="H62" s="70" t="s">
        <v>68</v>
      </c>
      <c r="I62" s="60"/>
      <c r="J62" s="96"/>
      <c r="K62" s="87" t="str">
        <f t="shared" si="1"/>
        <v/>
      </c>
      <c r="L62" s="246"/>
      <c r="M62" s="338"/>
      <c r="N62" s="248"/>
      <c r="O62" s="234"/>
      <c r="P62" s="236"/>
      <c r="Q62" s="238"/>
    </row>
    <row r="63" spans="1:17" ht="16.5" customHeight="1" thickBot="1" x14ac:dyDescent="0.25">
      <c r="A63" s="240" t="s">
        <v>26</v>
      </c>
      <c r="B63" s="241" t="s">
        <v>10</v>
      </c>
      <c r="C63" s="66" t="s">
        <v>69</v>
      </c>
      <c r="D63" s="58"/>
      <c r="E63" s="243" t="str">
        <f>IF(D63="","",MAX(D63,D64))</f>
        <v/>
      </c>
      <c r="F63" s="249" t="str">
        <f>IFERROR(IF(E63="","",RANK(E63,$E$47:$E$86,1)),"")</f>
        <v/>
      </c>
      <c r="G63" s="251" t="str">
        <f>IFERROR(IF(E63="","",IF(E63="N",(MAX($F$47:$F$86)+1),F63)),"")</f>
        <v/>
      </c>
      <c r="H63" s="71" t="s">
        <v>67</v>
      </c>
      <c r="I63" s="98"/>
      <c r="J63" s="58"/>
      <c r="K63" s="86" t="str">
        <f t="shared" si="1"/>
        <v/>
      </c>
      <c r="L63" s="245" t="str">
        <f>IF(K63="","",MIN(K64,K63))</f>
        <v/>
      </c>
      <c r="M63" s="337" t="str">
        <f>IFERROR(IF(L63="","",RANK(L63,$L$47:$L$86,1)),"")</f>
        <v/>
      </c>
      <c r="N63" s="247" t="str">
        <f>IFERROR(IF(L63="","",IF(L63="N",(MAX($M$47:$M$86)+1),M63)),"")</f>
        <v/>
      </c>
      <c r="O63" s="234" t="str">
        <f>IF(N63="","",SUM(N63,G63))</f>
        <v/>
      </c>
      <c r="P63" s="235" t="str">
        <f>IF(O63="","",RANK(O63,$O$47:$O$86,1))</f>
        <v/>
      </c>
      <c r="Q63" s="237" t="str">
        <f>IF(P63="","",VLOOKUP(P63,'Bodové hodnocení'!$A$1:$B$36,2,FALSE))</f>
        <v/>
      </c>
    </row>
    <row r="64" spans="1:17" ht="16.5" customHeight="1" thickBot="1" x14ac:dyDescent="0.25">
      <c r="A64" s="240"/>
      <c r="B64" s="242"/>
      <c r="C64" s="64" t="s">
        <v>70</v>
      </c>
      <c r="D64" s="102"/>
      <c r="E64" s="244"/>
      <c r="F64" s="250"/>
      <c r="G64" s="252"/>
      <c r="H64" s="69" t="s">
        <v>68</v>
      </c>
      <c r="I64" s="61"/>
      <c r="J64" s="92"/>
      <c r="K64" s="87" t="str">
        <f t="shared" si="1"/>
        <v/>
      </c>
      <c r="L64" s="246"/>
      <c r="M64" s="338"/>
      <c r="N64" s="248"/>
      <c r="O64" s="234"/>
      <c r="P64" s="236"/>
      <c r="Q64" s="238"/>
    </row>
    <row r="65" spans="1:17" ht="16.5" customHeight="1" thickBot="1" x14ac:dyDescent="0.25">
      <c r="A65" s="239" t="s">
        <v>27</v>
      </c>
      <c r="B65" s="241" t="s">
        <v>80</v>
      </c>
      <c r="C65" s="63" t="s">
        <v>69</v>
      </c>
      <c r="D65" s="94"/>
      <c r="E65" s="243" t="str">
        <f>IF(D65="","",MAX(D65,D66))</f>
        <v/>
      </c>
      <c r="F65" s="249" t="str">
        <f>IFERROR(IF(E65="","",RANK(E65,$E$47:$E$86,1)),"")</f>
        <v/>
      </c>
      <c r="G65" s="251" t="str">
        <f>IFERROR(IF(E65="","",IF(E65="N",(MAX($F$47:$F$86)+1),F65)),"")</f>
        <v/>
      </c>
      <c r="H65" s="68" t="s">
        <v>67</v>
      </c>
      <c r="I65" s="59"/>
      <c r="J65" s="94"/>
      <c r="K65" s="86" t="str">
        <f t="shared" si="1"/>
        <v/>
      </c>
      <c r="L65" s="245" t="str">
        <f>IF(K65="","",MIN(K66,K65))</f>
        <v/>
      </c>
      <c r="M65" s="337" t="str">
        <f>IFERROR(IF(L65="","",RANK(L65,$L$47:$L$86,1)),"")</f>
        <v/>
      </c>
      <c r="N65" s="247" t="str">
        <f>IFERROR(IF(L65="","",IF(L65="N",(MAX($M$47:$M$86)+1),M65)),"")</f>
        <v/>
      </c>
      <c r="O65" s="234" t="str">
        <f>IF(N65="","",SUM(N65,G65))</f>
        <v/>
      </c>
      <c r="P65" s="235" t="str">
        <f>IF(O65="","",RANK(O65,$O$47:$O$86,1))</f>
        <v/>
      </c>
      <c r="Q65" s="237" t="str">
        <f>IF(P65="","",VLOOKUP(P65,'Bodové hodnocení'!$A$1:$B$36,2,FALSE))</f>
        <v/>
      </c>
    </row>
    <row r="66" spans="1:17" ht="16.5" customHeight="1" thickBot="1" x14ac:dyDescent="0.25">
      <c r="A66" s="240"/>
      <c r="B66" s="242"/>
      <c r="C66" s="64" t="s">
        <v>70</v>
      </c>
      <c r="D66" s="102"/>
      <c r="E66" s="244"/>
      <c r="F66" s="250"/>
      <c r="G66" s="252"/>
      <c r="H66" s="69" t="s">
        <v>68</v>
      </c>
      <c r="I66" s="61"/>
      <c r="J66" s="92"/>
      <c r="K66" s="87" t="str">
        <f t="shared" si="1"/>
        <v/>
      </c>
      <c r="L66" s="246"/>
      <c r="M66" s="338"/>
      <c r="N66" s="248"/>
      <c r="O66" s="234"/>
      <c r="P66" s="236"/>
      <c r="Q66" s="238"/>
    </row>
    <row r="67" spans="1:17" ht="16.5" customHeight="1" thickBot="1" x14ac:dyDescent="0.25">
      <c r="A67" s="239" t="s">
        <v>28</v>
      </c>
      <c r="B67" s="241" t="s">
        <v>30</v>
      </c>
      <c r="C67" s="63" t="s">
        <v>69</v>
      </c>
      <c r="D67" s="94"/>
      <c r="E67" s="243" t="str">
        <f>IF(D67="","",MAX(D67,D68))</f>
        <v/>
      </c>
      <c r="F67" s="249" t="str">
        <f>IFERROR(IF(E67="","",RANK(E67,$E$47:$E$86,1)),"")</f>
        <v/>
      </c>
      <c r="G67" s="251" t="str">
        <f>IFERROR(IF(E67="","",IF(E67="N",(MAX($F$47:$F$86)+1),F67)),"")</f>
        <v/>
      </c>
      <c r="H67" s="68" t="s">
        <v>67</v>
      </c>
      <c r="I67" s="59"/>
      <c r="J67" s="94"/>
      <c r="K67" s="86" t="str">
        <f t="shared" si="1"/>
        <v/>
      </c>
      <c r="L67" s="245" t="str">
        <f>IF(K67="","",MIN(K68,K67))</f>
        <v/>
      </c>
      <c r="M67" s="337" t="str">
        <f>IFERROR(IF(L67="","",RANK(L67,$L$47:$L$86,1)),"")</f>
        <v/>
      </c>
      <c r="N67" s="247" t="str">
        <f>IFERROR(IF(L67="","",IF(L67="N",(MAX($M$47:$M$86)+1),M67)),"")</f>
        <v/>
      </c>
      <c r="O67" s="234" t="str">
        <f>IF(N67="","",SUM(N67,G67))</f>
        <v/>
      </c>
      <c r="P67" s="235" t="str">
        <f>IF(O67="","",RANK(O67,$O$47:$O$86,1))</f>
        <v/>
      </c>
      <c r="Q67" s="237" t="str">
        <f>IF(P67="","",VLOOKUP(P67,'Bodové hodnocení'!$A$1:$B$36,2,FALSE))</f>
        <v/>
      </c>
    </row>
    <row r="68" spans="1:17" ht="16.5" customHeight="1" thickBot="1" x14ac:dyDescent="0.25">
      <c r="A68" s="240"/>
      <c r="B68" s="242"/>
      <c r="C68" s="64" t="s">
        <v>70</v>
      </c>
      <c r="D68" s="102"/>
      <c r="E68" s="244"/>
      <c r="F68" s="250"/>
      <c r="G68" s="252"/>
      <c r="H68" s="69" t="s">
        <v>68</v>
      </c>
      <c r="I68" s="61"/>
      <c r="J68" s="92"/>
      <c r="K68" s="87" t="str">
        <f t="shared" si="1"/>
        <v/>
      </c>
      <c r="L68" s="246"/>
      <c r="M68" s="338"/>
      <c r="N68" s="248"/>
      <c r="O68" s="234"/>
      <c r="P68" s="236"/>
      <c r="Q68" s="238"/>
    </row>
    <row r="69" spans="1:17" ht="16.5" customHeight="1" thickBot="1" x14ac:dyDescent="0.25">
      <c r="A69" s="278" t="s">
        <v>29</v>
      </c>
      <c r="B69" s="241" t="s">
        <v>24</v>
      </c>
      <c r="C69" s="63" t="s">
        <v>69</v>
      </c>
      <c r="D69" s="94"/>
      <c r="E69" s="243" t="str">
        <f>IF(D69="","",MAX(D69,D70))</f>
        <v/>
      </c>
      <c r="F69" s="249" t="str">
        <f>IFERROR(IF(E69="","",RANK(E69,$E$47:$E$86,1)),"")</f>
        <v/>
      </c>
      <c r="G69" s="251" t="str">
        <f>IFERROR(IF(E69="","",IF(E69="N",(MAX($F$47:$F$86)+1),F69)),"")</f>
        <v/>
      </c>
      <c r="H69" s="68" t="s">
        <v>67</v>
      </c>
      <c r="I69" s="59"/>
      <c r="J69" s="94"/>
      <c r="K69" s="86" t="str">
        <f t="shared" si="1"/>
        <v/>
      </c>
      <c r="L69" s="245" t="str">
        <f>IF(K69="","",MIN(K70,K69))</f>
        <v/>
      </c>
      <c r="M69" s="337" t="str">
        <f>IFERROR(IF(L69="","",RANK(L69,$L$47:$L$86,1)),"")</f>
        <v/>
      </c>
      <c r="N69" s="247" t="str">
        <f>IFERROR(IF(L69="","",IF(L69="N",(MAX($M$47:$M$86)+1),M69)),"")</f>
        <v/>
      </c>
      <c r="O69" s="234" t="str">
        <f>IF(N69="","",SUM(N69,G69))</f>
        <v/>
      </c>
      <c r="P69" s="235" t="str">
        <f>IF(O69="","",RANK(O69,$O$47:$O$86,1))</f>
        <v/>
      </c>
      <c r="Q69" s="237" t="str">
        <f>IF(P69="","",VLOOKUP(P69,'Bodové hodnocení'!$A$1:$B$36,2,FALSE))</f>
        <v/>
      </c>
    </row>
    <row r="70" spans="1:17" ht="16.5" customHeight="1" thickBot="1" x14ac:dyDescent="0.25">
      <c r="A70" s="278"/>
      <c r="B70" s="242"/>
      <c r="C70" s="65" t="s">
        <v>70</v>
      </c>
      <c r="D70" s="96"/>
      <c r="E70" s="244"/>
      <c r="F70" s="250"/>
      <c r="G70" s="252"/>
      <c r="H70" s="70" t="s">
        <v>68</v>
      </c>
      <c r="I70" s="60"/>
      <c r="J70" s="96"/>
      <c r="K70" s="87" t="str">
        <f t="shared" si="1"/>
        <v/>
      </c>
      <c r="L70" s="246"/>
      <c r="M70" s="338"/>
      <c r="N70" s="248"/>
      <c r="O70" s="234"/>
      <c r="P70" s="236"/>
      <c r="Q70" s="238"/>
    </row>
    <row r="71" spans="1:17" ht="16.5" customHeight="1" thickBot="1" x14ac:dyDescent="0.25">
      <c r="A71" s="278" t="s">
        <v>31</v>
      </c>
      <c r="B71" s="241" t="s">
        <v>9</v>
      </c>
      <c r="C71" s="63" t="s">
        <v>69</v>
      </c>
      <c r="D71" s="94"/>
      <c r="E71" s="243" t="str">
        <f>IF(D71="","",MAX(D71,D72))</f>
        <v/>
      </c>
      <c r="F71" s="249" t="str">
        <f>IFERROR(IF(E71="","",RANK(E71,$E$47:$E$86,1)),"")</f>
        <v/>
      </c>
      <c r="G71" s="251" t="str">
        <f>IFERROR(IF(E71="","",IF(E71="N",(MAX($F$47:$F$86)+1),F71)),"")</f>
        <v/>
      </c>
      <c r="H71" s="68" t="s">
        <v>67</v>
      </c>
      <c r="I71" s="59"/>
      <c r="J71" s="94"/>
      <c r="K71" s="86" t="str">
        <f t="shared" si="1"/>
        <v/>
      </c>
      <c r="L71" s="245" t="str">
        <f>IF(K71="","",MIN(K72,K71))</f>
        <v/>
      </c>
      <c r="M71" s="337" t="str">
        <f>IFERROR(IF(L71="","",RANK(L71,$L$47:$L$86,1)),"")</f>
        <v/>
      </c>
      <c r="N71" s="247" t="str">
        <f>IFERROR(IF(L71="","",IF(L71="N",(MAX($M$47:$M$86)+1),M71)),"")</f>
        <v/>
      </c>
      <c r="O71" s="234" t="str">
        <f>IF(N71="","",SUM(N71,G71))</f>
        <v/>
      </c>
      <c r="P71" s="235" t="str">
        <f>IF(O71="","",RANK(O71,$O$47:$O$86,1))</f>
        <v/>
      </c>
      <c r="Q71" s="237" t="str">
        <f>IF(P71="","",VLOOKUP(P71,'Bodové hodnocení'!$A$1:$B$36,2,FALSE))</f>
        <v/>
      </c>
    </row>
    <row r="72" spans="1:17" ht="16.5" customHeight="1" thickBot="1" x14ac:dyDescent="0.25">
      <c r="A72" s="278"/>
      <c r="B72" s="242"/>
      <c r="C72" s="65" t="s">
        <v>70</v>
      </c>
      <c r="D72" s="96"/>
      <c r="E72" s="244"/>
      <c r="F72" s="250"/>
      <c r="G72" s="252"/>
      <c r="H72" s="70" t="s">
        <v>68</v>
      </c>
      <c r="I72" s="60"/>
      <c r="J72" s="96"/>
      <c r="K72" s="87" t="str">
        <f t="shared" si="1"/>
        <v/>
      </c>
      <c r="L72" s="246"/>
      <c r="M72" s="338"/>
      <c r="N72" s="248"/>
      <c r="O72" s="234"/>
      <c r="P72" s="236"/>
      <c r="Q72" s="238"/>
    </row>
    <row r="73" spans="1:17" ht="16.5" customHeight="1" thickBot="1" x14ac:dyDescent="0.25">
      <c r="A73" s="278" t="s">
        <v>45</v>
      </c>
      <c r="B73" s="241" t="s">
        <v>81</v>
      </c>
      <c r="C73" s="63" t="s">
        <v>69</v>
      </c>
      <c r="D73" s="94"/>
      <c r="E73" s="243" t="str">
        <f>IF(D73="","",MAX(D73,D74))</f>
        <v/>
      </c>
      <c r="F73" s="249" t="str">
        <f>IFERROR(IF(E73="","",RANK(E73,$E$47:$E$86,1)),"")</f>
        <v/>
      </c>
      <c r="G73" s="251" t="str">
        <f>IFERROR(IF(E73="","",IF(E73="N",(MAX($F$47:$F$86)+1),F73)),"")</f>
        <v/>
      </c>
      <c r="H73" s="68" t="s">
        <v>67</v>
      </c>
      <c r="I73" s="59"/>
      <c r="J73" s="94"/>
      <c r="K73" s="86" t="str">
        <f t="shared" si="1"/>
        <v/>
      </c>
      <c r="L73" s="245" t="str">
        <f>IF(K73="","",MIN(K74,K73))</f>
        <v/>
      </c>
      <c r="M73" s="337" t="str">
        <f>IFERROR(IF(L73="","",RANK(L73,$L$47:$L$86,1)),"")</f>
        <v/>
      </c>
      <c r="N73" s="247" t="str">
        <f>IFERROR(IF(L73="","",IF(L73="N",(MAX($M$47:$M$86)+1),M73)),"")</f>
        <v/>
      </c>
      <c r="O73" s="234" t="str">
        <f>IF(N73="","",SUM(N73,G73))</f>
        <v/>
      </c>
      <c r="P73" s="235" t="str">
        <f>IF(O73="","",RANK(O73,$O$47:$O$86,1))</f>
        <v/>
      </c>
      <c r="Q73" s="237" t="str">
        <f>IF(P73="","",VLOOKUP(P73,'Bodové hodnocení'!$A$1:$B$36,2,FALSE))</f>
        <v/>
      </c>
    </row>
    <row r="74" spans="1:17" ht="16.5" customHeight="1" thickBot="1" x14ac:dyDescent="0.25">
      <c r="A74" s="278"/>
      <c r="B74" s="242"/>
      <c r="C74" s="65" t="s">
        <v>70</v>
      </c>
      <c r="D74" s="96"/>
      <c r="E74" s="244"/>
      <c r="F74" s="250"/>
      <c r="G74" s="252"/>
      <c r="H74" s="70" t="s">
        <v>68</v>
      </c>
      <c r="I74" s="60"/>
      <c r="J74" s="96"/>
      <c r="K74" s="87" t="str">
        <f t="shared" si="1"/>
        <v/>
      </c>
      <c r="L74" s="246"/>
      <c r="M74" s="338"/>
      <c r="N74" s="248"/>
      <c r="O74" s="234"/>
      <c r="P74" s="236"/>
      <c r="Q74" s="238"/>
    </row>
    <row r="75" spans="1:17" ht="16.5" customHeight="1" thickBot="1" x14ac:dyDescent="0.25">
      <c r="A75" s="278" t="s">
        <v>54</v>
      </c>
      <c r="B75" s="241" t="s">
        <v>82</v>
      </c>
      <c r="C75" s="63" t="s">
        <v>69</v>
      </c>
      <c r="D75" s="94"/>
      <c r="E75" s="243" t="str">
        <f>IF(D75="","",MAX(D75,D76))</f>
        <v/>
      </c>
      <c r="F75" s="249" t="str">
        <f>IFERROR(IF(E75="","",RANK(E75,$E$47:$E$86,1)),"")</f>
        <v/>
      </c>
      <c r="G75" s="251" t="str">
        <f>IFERROR(IF(E75="","",IF(E75="N",(MAX($F$47:$F$86)+1),F75)),"")</f>
        <v/>
      </c>
      <c r="H75" s="68" t="s">
        <v>67</v>
      </c>
      <c r="I75" s="59"/>
      <c r="J75" s="94"/>
      <c r="K75" s="86" t="str">
        <f t="shared" si="1"/>
        <v/>
      </c>
      <c r="L75" s="245" t="str">
        <f>IF(K75="","",MIN(K76,K75))</f>
        <v/>
      </c>
      <c r="M75" s="337" t="str">
        <f>IFERROR(IF(L75="","",RANK(L75,$L$47:$L$86,1)),"")</f>
        <v/>
      </c>
      <c r="N75" s="247" t="str">
        <f>IFERROR(IF(L75="","",IF(L75="N",(MAX($M$47:$M$86)+1),M75)),"")</f>
        <v/>
      </c>
      <c r="O75" s="234" t="str">
        <f>IF(N75="","",SUM(N75,G75))</f>
        <v/>
      </c>
      <c r="P75" s="235" t="str">
        <f>IF(O75="","",RANK(O75,$O$47:$O$86,1))</f>
        <v/>
      </c>
      <c r="Q75" s="237" t="str">
        <f>IF(P75="","",VLOOKUP(P75,'Bodové hodnocení'!$A$1:$B$36,2,FALSE))</f>
        <v/>
      </c>
    </row>
    <row r="76" spans="1:17" ht="16.5" customHeight="1" thickBot="1" x14ac:dyDescent="0.25">
      <c r="A76" s="278"/>
      <c r="B76" s="242"/>
      <c r="C76" s="65" t="s">
        <v>70</v>
      </c>
      <c r="D76" s="96"/>
      <c r="E76" s="244"/>
      <c r="F76" s="250"/>
      <c r="G76" s="252"/>
      <c r="H76" s="70" t="s">
        <v>68</v>
      </c>
      <c r="I76" s="60"/>
      <c r="J76" s="96"/>
      <c r="K76" s="87" t="str">
        <f t="shared" si="1"/>
        <v/>
      </c>
      <c r="L76" s="246"/>
      <c r="M76" s="338"/>
      <c r="N76" s="248"/>
      <c r="O76" s="234"/>
      <c r="P76" s="236"/>
      <c r="Q76" s="238"/>
    </row>
    <row r="77" spans="1:17" ht="16.5" customHeight="1" thickBot="1" x14ac:dyDescent="0.25">
      <c r="A77" s="278" t="s">
        <v>72</v>
      </c>
      <c r="B77" s="241" t="s">
        <v>17</v>
      </c>
      <c r="C77" s="63" t="s">
        <v>69</v>
      </c>
      <c r="D77" s="94"/>
      <c r="E77" s="243" t="str">
        <f>IF(D77="","",MAX(D77,D78))</f>
        <v/>
      </c>
      <c r="F77" s="249" t="str">
        <f>IFERROR(IF(E77="","",RANK(E77,$E$47:$E$86,1)),"")</f>
        <v/>
      </c>
      <c r="G77" s="251" t="str">
        <f>IFERROR(IF(E77="","",IF(E77="N",(MAX($F$47:$F$86)+1),F77)),"")</f>
        <v/>
      </c>
      <c r="H77" s="68" t="s">
        <v>67</v>
      </c>
      <c r="I77" s="59"/>
      <c r="J77" s="94"/>
      <c r="K77" s="86" t="str">
        <f t="shared" si="1"/>
        <v/>
      </c>
      <c r="L77" s="245" t="str">
        <f>IF(K77="","",MIN(K78,K77))</f>
        <v/>
      </c>
      <c r="M77" s="337" t="str">
        <f>IFERROR(IF(L77="","",RANK(L77,$L$47:$L$86,1)),"")</f>
        <v/>
      </c>
      <c r="N77" s="247" t="str">
        <f>IFERROR(IF(L77="","",IF(L77="N",(MAX($M$47:$M$86)+1),M77)),"")</f>
        <v/>
      </c>
      <c r="O77" s="234" t="str">
        <f>IF(N77="","",SUM(N77,G77))</f>
        <v/>
      </c>
      <c r="P77" s="235" t="str">
        <f>IF(O77="","",RANK(O77,$O$47:$O$86,1))</f>
        <v/>
      </c>
      <c r="Q77" s="237" t="str">
        <f>IF(P77="","",VLOOKUP(P77,'Bodové hodnocení'!$A$1:$B$36,2,FALSE))</f>
        <v/>
      </c>
    </row>
    <row r="78" spans="1:17" ht="16.5" customHeight="1" thickBot="1" x14ac:dyDescent="0.25">
      <c r="A78" s="278"/>
      <c r="B78" s="242"/>
      <c r="C78" s="65" t="s">
        <v>70</v>
      </c>
      <c r="D78" s="96"/>
      <c r="E78" s="244"/>
      <c r="F78" s="250"/>
      <c r="G78" s="252"/>
      <c r="H78" s="70" t="s">
        <v>68</v>
      </c>
      <c r="I78" s="60"/>
      <c r="J78" s="96"/>
      <c r="K78" s="87" t="str">
        <f t="shared" si="1"/>
        <v/>
      </c>
      <c r="L78" s="246"/>
      <c r="M78" s="338"/>
      <c r="N78" s="248"/>
      <c r="O78" s="234"/>
      <c r="P78" s="236"/>
      <c r="Q78" s="238"/>
    </row>
    <row r="79" spans="1:17" ht="16.5" customHeight="1" thickBot="1" x14ac:dyDescent="0.25">
      <c r="A79" s="278" t="s">
        <v>73</v>
      </c>
      <c r="B79" s="241" t="s">
        <v>14</v>
      </c>
      <c r="C79" s="63" t="s">
        <v>69</v>
      </c>
      <c r="D79" s="94"/>
      <c r="E79" s="243" t="str">
        <f>IF(D79="","",MAX(D79,D80))</f>
        <v/>
      </c>
      <c r="F79" s="249" t="str">
        <f>IFERROR(IF(E79="","",RANK(E79,$E$47:$E$86,1)),"")</f>
        <v/>
      </c>
      <c r="G79" s="251" t="str">
        <f>IFERROR(IF(E79="","",IF(E79="N",(MAX($F$47:$F$86)+1),F79)),"")</f>
        <v/>
      </c>
      <c r="H79" s="68" t="s">
        <v>67</v>
      </c>
      <c r="I79" s="59"/>
      <c r="J79" s="94"/>
      <c r="K79" s="86" t="str">
        <f t="shared" si="1"/>
        <v/>
      </c>
      <c r="L79" s="245" t="str">
        <f>IF(K79="","",MIN(K80,K79))</f>
        <v/>
      </c>
      <c r="M79" s="337" t="str">
        <f>IFERROR(IF(L79="","",RANK(L79,$L$47:$L$86,1)),"")</f>
        <v/>
      </c>
      <c r="N79" s="247" t="str">
        <f>IFERROR(IF(L79="","",IF(L79="N",(MAX($M$47:$M$86)+1),M79)),"")</f>
        <v/>
      </c>
      <c r="O79" s="234" t="str">
        <f>IF(N79="","",SUM(N79,G79))</f>
        <v/>
      </c>
      <c r="P79" s="235" t="str">
        <f>IF(O79="","",RANK(O79,$O$47:$O$86,1))</f>
        <v/>
      </c>
      <c r="Q79" s="237" t="str">
        <f>IF(P79="","",VLOOKUP(P79,'Bodové hodnocení'!$A$1:$B$36,2,FALSE))</f>
        <v/>
      </c>
    </row>
    <row r="80" spans="1:17" ht="16.5" customHeight="1" thickBot="1" x14ac:dyDescent="0.25">
      <c r="A80" s="278"/>
      <c r="B80" s="242"/>
      <c r="C80" s="65" t="s">
        <v>70</v>
      </c>
      <c r="D80" s="96"/>
      <c r="E80" s="244"/>
      <c r="F80" s="250"/>
      <c r="G80" s="252"/>
      <c r="H80" s="70" t="s">
        <v>68</v>
      </c>
      <c r="I80" s="60"/>
      <c r="J80" s="96"/>
      <c r="K80" s="87" t="str">
        <f t="shared" si="1"/>
        <v/>
      </c>
      <c r="L80" s="246"/>
      <c r="M80" s="338"/>
      <c r="N80" s="248"/>
      <c r="O80" s="234"/>
      <c r="P80" s="236"/>
      <c r="Q80" s="238"/>
    </row>
    <row r="81" spans="1:17" ht="16.5" customHeight="1" thickBot="1" x14ac:dyDescent="0.25">
      <c r="A81" s="278" t="s">
        <v>74</v>
      </c>
      <c r="B81" s="241" t="s">
        <v>5</v>
      </c>
      <c r="C81" s="63" t="s">
        <v>69</v>
      </c>
      <c r="D81" s="94"/>
      <c r="E81" s="243" t="str">
        <f>IF(D81="","",MAX(D81,D82))</f>
        <v/>
      </c>
      <c r="F81" s="249" t="str">
        <f>IFERROR(IF(E81="","",RANK(E81,$E$47:$E$86,1)),"")</f>
        <v/>
      </c>
      <c r="G81" s="251" t="str">
        <f>IFERROR(IF(E81="","",IF(E81="N",(MAX($F$47:$F$86)+1),F81)),"")</f>
        <v/>
      </c>
      <c r="H81" s="68" t="s">
        <v>67</v>
      </c>
      <c r="I81" s="59"/>
      <c r="J81" s="94"/>
      <c r="K81" s="86" t="str">
        <f t="shared" si="1"/>
        <v/>
      </c>
      <c r="L81" s="245" t="str">
        <f>IF(K81="","",MIN(K82,K81))</f>
        <v/>
      </c>
      <c r="M81" s="337" t="str">
        <f>IFERROR(IF(L81="","",RANK(L81,$L$47:$L$86,1)),"")</f>
        <v/>
      </c>
      <c r="N81" s="247" t="str">
        <f>IFERROR(IF(L81="","",IF(L81="N",(MAX($M$47:$M$86)+1),M81)),"")</f>
        <v/>
      </c>
      <c r="O81" s="234" t="str">
        <f>IF(N81="","",SUM(N81,G81))</f>
        <v/>
      </c>
      <c r="P81" s="235" t="str">
        <f>IF(O81="","",RANK(O81,$O$47:$O$86,1))</f>
        <v/>
      </c>
      <c r="Q81" s="237" t="str">
        <f>IF(P81="","",VLOOKUP(P81,'Bodové hodnocení'!$A$1:$B$36,2,FALSE))</f>
        <v/>
      </c>
    </row>
    <row r="82" spans="1:17" ht="16.5" customHeight="1" thickBot="1" x14ac:dyDescent="0.25">
      <c r="A82" s="278"/>
      <c r="B82" s="242"/>
      <c r="C82" s="65" t="s">
        <v>70</v>
      </c>
      <c r="D82" s="96"/>
      <c r="E82" s="244"/>
      <c r="F82" s="250"/>
      <c r="G82" s="252"/>
      <c r="H82" s="70" t="s">
        <v>68</v>
      </c>
      <c r="I82" s="60"/>
      <c r="J82" s="96"/>
      <c r="K82" s="87" t="str">
        <f t="shared" si="1"/>
        <v/>
      </c>
      <c r="L82" s="246"/>
      <c r="M82" s="338"/>
      <c r="N82" s="248"/>
      <c r="O82" s="234"/>
      <c r="P82" s="236"/>
      <c r="Q82" s="238"/>
    </row>
    <row r="83" spans="1:17" ht="16.5" customHeight="1" thickBot="1" x14ac:dyDescent="0.25">
      <c r="A83" s="278" t="s">
        <v>75</v>
      </c>
      <c r="B83" s="341"/>
      <c r="C83" s="63" t="s">
        <v>69</v>
      </c>
      <c r="D83" s="94"/>
      <c r="E83" s="243" t="str">
        <f>IF(D83="","",MAX(D83,D84))</f>
        <v/>
      </c>
      <c r="F83" s="249" t="str">
        <f>IFERROR(IF(E83="","",RANK(E83,$E$47:$E$86,1)),"")</f>
        <v/>
      </c>
      <c r="G83" s="251" t="str">
        <f>IFERROR(IF(E83="","",IF(E83="N",(MAX($F$47:$F$86)+1),F83)),"")</f>
        <v/>
      </c>
      <c r="H83" s="68" t="s">
        <v>67</v>
      </c>
      <c r="I83" s="59"/>
      <c r="J83" s="94"/>
      <c r="K83" s="86" t="str">
        <f t="shared" si="1"/>
        <v/>
      </c>
      <c r="L83" s="245" t="str">
        <f>IF(K83="","",MIN(K84,K83))</f>
        <v/>
      </c>
      <c r="M83" s="337" t="str">
        <f>IFERROR(IF(L83="","",RANK(L83,$L$47:$L$86,1)),"")</f>
        <v/>
      </c>
      <c r="N83" s="247" t="str">
        <f>IFERROR(IF(L83="","",IF(L83="N",(MAX($M$47:$M$86)+1),M83)),"")</f>
        <v/>
      </c>
      <c r="O83" s="234" t="str">
        <f>IF(N83="","",SUM(N83,G83))</f>
        <v/>
      </c>
      <c r="P83" s="235" t="str">
        <f>IF(O83="","",RANK(O83,$O$47:$O$86,1))</f>
        <v/>
      </c>
      <c r="Q83" s="237" t="str">
        <f>IF(P83="","",VLOOKUP(P83,'Bodové hodnocení'!$A$1:$B$36,2,FALSE))</f>
        <v/>
      </c>
    </row>
    <row r="84" spans="1:17" ht="16.5" customHeight="1" thickBot="1" x14ac:dyDescent="0.25">
      <c r="A84" s="278"/>
      <c r="B84" s="341"/>
      <c r="C84" s="65" t="s">
        <v>70</v>
      </c>
      <c r="D84" s="96"/>
      <c r="E84" s="244"/>
      <c r="F84" s="250"/>
      <c r="G84" s="252"/>
      <c r="H84" s="70" t="s">
        <v>68</v>
      </c>
      <c r="I84" s="60"/>
      <c r="J84" s="96"/>
      <c r="K84" s="87" t="str">
        <f t="shared" si="1"/>
        <v/>
      </c>
      <c r="L84" s="246"/>
      <c r="M84" s="338"/>
      <c r="N84" s="248"/>
      <c r="O84" s="234"/>
      <c r="P84" s="236"/>
      <c r="Q84" s="238"/>
    </row>
    <row r="85" spans="1:17" ht="16.5" customHeight="1" thickBot="1" x14ac:dyDescent="0.25">
      <c r="A85" s="278" t="s">
        <v>76</v>
      </c>
      <c r="B85" s="341"/>
      <c r="C85" s="63" t="s">
        <v>69</v>
      </c>
      <c r="D85" s="94"/>
      <c r="E85" s="243" t="str">
        <f>IF(D85="","",MAX(D85,D86))</f>
        <v/>
      </c>
      <c r="F85" s="249" t="str">
        <f>IFERROR(IF(E85="","",RANK(E85,$E$47:$E$86,1)),"")</f>
        <v/>
      </c>
      <c r="G85" s="251" t="str">
        <f>IFERROR(IF(E85="","",IF(E85="N",(MAX($F$47:$F$86)+1),F85)),"")</f>
        <v/>
      </c>
      <c r="H85" s="68" t="s">
        <v>67</v>
      </c>
      <c r="I85" s="59"/>
      <c r="J85" s="94"/>
      <c r="K85" s="86" t="str">
        <f t="shared" si="1"/>
        <v/>
      </c>
      <c r="L85" s="245" t="str">
        <f>IF(K85="","",MIN(K86,K85))</f>
        <v/>
      </c>
      <c r="M85" s="337" t="str">
        <f>IFERROR(IF(L85="","",RANK(L85,$L$47:$L$86,1)),"")</f>
        <v/>
      </c>
      <c r="N85" s="247" t="str">
        <f>IFERROR(IF(L85="","",IF(L85="N",(MAX($M$47:$M$86)+1),M85)),"")</f>
        <v/>
      </c>
      <c r="O85" s="234" t="str">
        <f>IF(N85="","",SUM(N85,G85))</f>
        <v/>
      </c>
      <c r="P85" s="235" t="str">
        <f>IF(O85="","",RANK(O85,$O$47:$O$86,1))</f>
        <v/>
      </c>
      <c r="Q85" s="237" t="str">
        <f>IF(P85="","",VLOOKUP(P85,'Bodové hodnocení'!$A$1:$B$36,2,FALSE))</f>
        <v/>
      </c>
    </row>
    <row r="86" spans="1:17" ht="16.5" customHeight="1" thickBot="1" x14ac:dyDescent="0.25">
      <c r="A86" s="279"/>
      <c r="B86" s="342"/>
      <c r="C86" s="67" t="s">
        <v>70</v>
      </c>
      <c r="D86" s="100"/>
      <c r="E86" s="244"/>
      <c r="F86" s="250"/>
      <c r="G86" s="252"/>
      <c r="H86" s="72" t="s">
        <v>68</v>
      </c>
      <c r="I86" s="62"/>
      <c r="J86" s="100"/>
      <c r="K86" s="89" t="str">
        <f t="shared" si="1"/>
        <v/>
      </c>
      <c r="L86" s="288"/>
      <c r="M86" s="339"/>
      <c r="N86" s="289"/>
      <c r="O86" s="290"/>
      <c r="P86" s="291"/>
      <c r="Q86" s="292"/>
    </row>
    <row r="87" spans="1:17" ht="15.75" thickTop="1" x14ac:dyDescent="0.2"/>
  </sheetData>
  <sheetProtection formatCells="0" formatColumns="0" formatRows="0" insertColumns="0" insertRows="0" insertHyperlinks="0" deleteColumns="0" deleteRows="0" sort="0" autoFilter="0" pivotTables="0"/>
  <mergeCells count="453">
    <mergeCell ref="Q85:Q86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7:M48"/>
    <mergeCell ref="M49:M50"/>
    <mergeCell ref="M51:M52"/>
    <mergeCell ref="A85:A86"/>
    <mergeCell ref="B85:B86"/>
    <mergeCell ref="E85:E86"/>
    <mergeCell ref="F85:F86"/>
    <mergeCell ref="G85:G86"/>
    <mergeCell ref="L85:L86"/>
    <mergeCell ref="N85:N86"/>
    <mergeCell ref="O85:O86"/>
    <mergeCell ref="P85:P86"/>
    <mergeCell ref="M85:M86"/>
    <mergeCell ref="Q81:Q82"/>
    <mergeCell ref="A83:A84"/>
    <mergeCell ref="B83:B84"/>
    <mergeCell ref="E83:E84"/>
    <mergeCell ref="F83:F84"/>
    <mergeCell ref="G83:G84"/>
    <mergeCell ref="L83:L84"/>
    <mergeCell ref="N83:N84"/>
    <mergeCell ref="O83:O84"/>
    <mergeCell ref="P83:P84"/>
    <mergeCell ref="Q83:Q84"/>
    <mergeCell ref="M81:M82"/>
    <mergeCell ref="M83:M84"/>
    <mergeCell ref="A81:A82"/>
    <mergeCell ref="B81:B82"/>
    <mergeCell ref="E81:E82"/>
    <mergeCell ref="F81:F82"/>
    <mergeCell ref="G81:G82"/>
    <mergeCell ref="L81:L82"/>
    <mergeCell ref="N81:N82"/>
    <mergeCell ref="O81:O82"/>
    <mergeCell ref="P81:P82"/>
    <mergeCell ref="Q77:Q78"/>
    <mergeCell ref="A79:A80"/>
    <mergeCell ref="B79:B80"/>
    <mergeCell ref="E79:E80"/>
    <mergeCell ref="F79:F80"/>
    <mergeCell ref="G79:G80"/>
    <mergeCell ref="L79:L80"/>
    <mergeCell ref="N79:N80"/>
    <mergeCell ref="O79:O80"/>
    <mergeCell ref="P79:P80"/>
    <mergeCell ref="Q79:Q80"/>
    <mergeCell ref="M79:M80"/>
    <mergeCell ref="M77:M78"/>
    <mergeCell ref="A77:A78"/>
    <mergeCell ref="B77:B78"/>
    <mergeCell ref="E77:E78"/>
    <mergeCell ref="F77:F78"/>
    <mergeCell ref="G77:G78"/>
    <mergeCell ref="L77:L78"/>
    <mergeCell ref="N77:N78"/>
    <mergeCell ref="O77:O78"/>
    <mergeCell ref="P77:P78"/>
    <mergeCell ref="Q73:Q74"/>
    <mergeCell ref="A75:A76"/>
    <mergeCell ref="B75:B76"/>
    <mergeCell ref="E75:E76"/>
    <mergeCell ref="F75:F76"/>
    <mergeCell ref="G75:G76"/>
    <mergeCell ref="L75:L76"/>
    <mergeCell ref="N75:N76"/>
    <mergeCell ref="O75:O76"/>
    <mergeCell ref="P75:P76"/>
    <mergeCell ref="Q75:Q76"/>
    <mergeCell ref="M73:M74"/>
    <mergeCell ref="M75:M76"/>
    <mergeCell ref="A73:A74"/>
    <mergeCell ref="B73:B74"/>
    <mergeCell ref="E73:E74"/>
    <mergeCell ref="F73:F74"/>
    <mergeCell ref="G73:G74"/>
    <mergeCell ref="L73:L74"/>
    <mergeCell ref="N73:N74"/>
    <mergeCell ref="O73:O74"/>
    <mergeCell ref="P73:P74"/>
    <mergeCell ref="Q69:Q70"/>
    <mergeCell ref="A71:A72"/>
    <mergeCell ref="B71:B72"/>
    <mergeCell ref="E71:E72"/>
    <mergeCell ref="F71:F72"/>
    <mergeCell ref="G71:G72"/>
    <mergeCell ref="L71:L72"/>
    <mergeCell ref="N71:N72"/>
    <mergeCell ref="O71:O72"/>
    <mergeCell ref="P71:P72"/>
    <mergeCell ref="Q71:Q72"/>
    <mergeCell ref="M69:M70"/>
    <mergeCell ref="M71:M72"/>
    <mergeCell ref="A69:A70"/>
    <mergeCell ref="B69:B70"/>
    <mergeCell ref="E69:E70"/>
    <mergeCell ref="F69:F70"/>
    <mergeCell ref="G69:G70"/>
    <mergeCell ref="L69:L70"/>
    <mergeCell ref="N69:N70"/>
    <mergeCell ref="O69:O70"/>
    <mergeCell ref="P69:P70"/>
    <mergeCell ref="Q65:Q66"/>
    <mergeCell ref="A67:A68"/>
    <mergeCell ref="B67:B68"/>
    <mergeCell ref="E67:E68"/>
    <mergeCell ref="F67:F68"/>
    <mergeCell ref="G67:G68"/>
    <mergeCell ref="L67:L68"/>
    <mergeCell ref="N67:N68"/>
    <mergeCell ref="O67:O68"/>
    <mergeCell ref="P67:P68"/>
    <mergeCell ref="Q67:Q68"/>
    <mergeCell ref="M65:M66"/>
    <mergeCell ref="M67:M68"/>
    <mergeCell ref="A65:A66"/>
    <mergeCell ref="B65:B66"/>
    <mergeCell ref="E65:E66"/>
    <mergeCell ref="F65:F66"/>
    <mergeCell ref="G65:G66"/>
    <mergeCell ref="L65:L66"/>
    <mergeCell ref="N65:N66"/>
    <mergeCell ref="O65:O66"/>
    <mergeCell ref="P65:P66"/>
    <mergeCell ref="Q61:Q62"/>
    <mergeCell ref="A63:A64"/>
    <mergeCell ref="B63:B64"/>
    <mergeCell ref="E63:E64"/>
    <mergeCell ref="F63:F64"/>
    <mergeCell ref="G63:G64"/>
    <mergeCell ref="L63:L64"/>
    <mergeCell ref="N63:N64"/>
    <mergeCell ref="O63:O64"/>
    <mergeCell ref="P63:P64"/>
    <mergeCell ref="Q63:Q64"/>
    <mergeCell ref="M61:M62"/>
    <mergeCell ref="M63:M64"/>
    <mergeCell ref="A61:A62"/>
    <mergeCell ref="B61:B62"/>
    <mergeCell ref="E61:E62"/>
    <mergeCell ref="F61:F62"/>
    <mergeCell ref="G61:G62"/>
    <mergeCell ref="L61:L62"/>
    <mergeCell ref="N61:N62"/>
    <mergeCell ref="O61:O62"/>
    <mergeCell ref="P61:P62"/>
    <mergeCell ref="Q57:Q58"/>
    <mergeCell ref="A59:A60"/>
    <mergeCell ref="B59:B60"/>
    <mergeCell ref="E59:E60"/>
    <mergeCell ref="F59:F60"/>
    <mergeCell ref="G59:G60"/>
    <mergeCell ref="L59:L60"/>
    <mergeCell ref="N59:N60"/>
    <mergeCell ref="O59:O60"/>
    <mergeCell ref="P59:P60"/>
    <mergeCell ref="Q59:Q60"/>
    <mergeCell ref="M57:M58"/>
    <mergeCell ref="M59:M60"/>
    <mergeCell ref="A57:A58"/>
    <mergeCell ref="B57:B58"/>
    <mergeCell ref="E57:E58"/>
    <mergeCell ref="F57:F58"/>
    <mergeCell ref="G57:G58"/>
    <mergeCell ref="L57:L58"/>
    <mergeCell ref="N57:N58"/>
    <mergeCell ref="O57:O58"/>
    <mergeCell ref="P57:P58"/>
    <mergeCell ref="Q53:Q54"/>
    <mergeCell ref="A55:A56"/>
    <mergeCell ref="B55:B56"/>
    <mergeCell ref="E55:E56"/>
    <mergeCell ref="F55:F56"/>
    <mergeCell ref="G55:G56"/>
    <mergeCell ref="L55:L56"/>
    <mergeCell ref="N55:N56"/>
    <mergeCell ref="O55:O56"/>
    <mergeCell ref="P55:P56"/>
    <mergeCell ref="Q55:Q56"/>
    <mergeCell ref="M53:M54"/>
    <mergeCell ref="M55:M56"/>
    <mergeCell ref="A53:A54"/>
    <mergeCell ref="B53:B54"/>
    <mergeCell ref="E53:E54"/>
    <mergeCell ref="F53:F54"/>
    <mergeCell ref="G53:G54"/>
    <mergeCell ref="L53:L54"/>
    <mergeCell ref="N53:N54"/>
    <mergeCell ref="O53:O54"/>
    <mergeCell ref="P53:P54"/>
    <mergeCell ref="Q49:Q50"/>
    <mergeCell ref="A51:A52"/>
    <mergeCell ref="B51:B52"/>
    <mergeCell ref="E51:E52"/>
    <mergeCell ref="F51:F52"/>
    <mergeCell ref="G51:G52"/>
    <mergeCell ref="L51:L52"/>
    <mergeCell ref="N51:N52"/>
    <mergeCell ref="O51:O52"/>
    <mergeCell ref="P51:P52"/>
    <mergeCell ref="Q51:Q52"/>
    <mergeCell ref="A49:A50"/>
    <mergeCell ref="B49:B50"/>
    <mergeCell ref="E49:E50"/>
    <mergeCell ref="F49:F50"/>
    <mergeCell ref="G49:G50"/>
    <mergeCell ref="L49:L50"/>
    <mergeCell ref="N49:N50"/>
    <mergeCell ref="O49:O50"/>
    <mergeCell ref="P49:P50"/>
    <mergeCell ref="Q42:Q43"/>
    <mergeCell ref="A45:B45"/>
    <mergeCell ref="C45:F45"/>
    <mergeCell ref="H45:N45"/>
    <mergeCell ref="O45:O46"/>
    <mergeCell ref="P45:P46"/>
    <mergeCell ref="Q45:Q46"/>
    <mergeCell ref="A47:A48"/>
    <mergeCell ref="B47:B48"/>
    <mergeCell ref="E47:E48"/>
    <mergeCell ref="F47:F48"/>
    <mergeCell ref="G47:G48"/>
    <mergeCell ref="L47:L48"/>
    <mergeCell ref="N47:N48"/>
    <mergeCell ref="O47:O48"/>
    <mergeCell ref="P47:P48"/>
    <mergeCell ref="Q47:Q48"/>
    <mergeCell ref="A42:A43"/>
    <mergeCell ref="B42:B43"/>
    <mergeCell ref="E42:E43"/>
    <mergeCell ref="F42:F43"/>
    <mergeCell ref="G42:G43"/>
    <mergeCell ref="L42:L43"/>
    <mergeCell ref="N42:N43"/>
    <mergeCell ref="O42:O43"/>
    <mergeCell ref="P42:P43"/>
    <mergeCell ref="Q38:Q39"/>
    <mergeCell ref="A40:A41"/>
    <mergeCell ref="B40:B41"/>
    <mergeCell ref="E40:E41"/>
    <mergeCell ref="F40:F41"/>
    <mergeCell ref="G40:G41"/>
    <mergeCell ref="L40:L41"/>
    <mergeCell ref="N40:N41"/>
    <mergeCell ref="O40:O41"/>
    <mergeCell ref="P40:P41"/>
    <mergeCell ref="Q40:Q41"/>
    <mergeCell ref="A38:A39"/>
    <mergeCell ref="B38:B39"/>
    <mergeCell ref="E38:E39"/>
    <mergeCell ref="F38:F39"/>
    <mergeCell ref="G38:G39"/>
    <mergeCell ref="L38:L39"/>
    <mergeCell ref="N38:N39"/>
    <mergeCell ref="O38:O39"/>
    <mergeCell ref="P38:P39"/>
    <mergeCell ref="Q34:Q35"/>
    <mergeCell ref="A36:A37"/>
    <mergeCell ref="B36:B37"/>
    <mergeCell ref="E36:E37"/>
    <mergeCell ref="F36:F37"/>
    <mergeCell ref="G36:G37"/>
    <mergeCell ref="L36:L37"/>
    <mergeCell ref="N36:N37"/>
    <mergeCell ref="O36:O37"/>
    <mergeCell ref="P36:P37"/>
    <mergeCell ref="Q36:Q37"/>
    <mergeCell ref="A34:A35"/>
    <mergeCell ref="B34:B35"/>
    <mergeCell ref="E34:E35"/>
    <mergeCell ref="F34:F35"/>
    <mergeCell ref="G34:G35"/>
    <mergeCell ref="L34:L35"/>
    <mergeCell ref="N34:N35"/>
    <mergeCell ref="O34:O35"/>
    <mergeCell ref="P34:P35"/>
    <mergeCell ref="Q30:Q31"/>
    <mergeCell ref="A32:A33"/>
    <mergeCell ref="B32:B33"/>
    <mergeCell ref="E32:E33"/>
    <mergeCell ref="F32:F33"/>
    <mergeCell ref="G32:G33"/>
    <mergeCell ref="L32:L33"/>
    <mergeCell ref="N32:N33"/>
    <mergeCell ref="O32:O33"/>
    <mergeCell ref="P32:P33"/>
    <mergeCell ref="Q32:Q33"/>
    <mergeCell ref="A30:A31"/>
    <mergeCell ref="B30:B31"/>
    <mergeCell ref="E30:E31"/>
    <mergeCell ref="F30:F31"/>
    <mergeCell ref="G30:G31"/>
    <mergeCell ref="L30:L31"/>
    <mergeCell ref="N30:N31"/>
    <mergeCell ref="O30:O31"/>
    <mergeCell ref="P30:P31"/>
    <mergeCell ref="Q26:Q27"/>
    <mergeCell ref="A28:A29"/>
    <mergeCell ref="B28:B29"/>
    <mergeCell ref="E28:E29"/>
    <mergeCell ref="F28:F29"/>
    <mergeCell ref="G28:G29"/>
    <mergeCell ref="L28:L29"/>
    <mergeCell ref="N28:N29"/>
    <mergeCell ref="O28:O29"/>
    <mergeCell ref="P28:P29"/>
    <mergeCell ref="Q28:Q29"/>
    <mergeCell ref="A26:A27"/>
    <mergeCell ref="B26:B27"/>
    <mergeCell ref="E26:E27"/>
    <mergeCell ref="F26:F27"/>
    <mergeCell ref="G26:G27"/>
    <mergeCell ref="L26:L27"/>
    <mergeCell ref="N26:N27"/>
    <mergeCell ref="O26:O27"/>
    <mergeCell ref="P26:P27"/>
    <mergeCell ref="Q22:Q23"/>
    <mergeCell ref="A24:A25"/>
    <mergeCell ref="B24:B25"/>
    <mergeCell ref="E24:E25"/>
    <mergeCell ref="F24:F25"/>
    <mergeCell ref="G24:G25"/>
    <mergeCell ref="L24:L25"/>
    <mergeCell ref="N24:N25"/>
    <mergeCell ref="O24:O25"/>
    <mergeCell ref="P24:P25"/>
    <mergeCell ref="Q24:Q25"/>
    <mergeCell ref="A22:A23"/>
    <mergeCell ref="B22:B23"/>
    <mergeCell ref="E22:E23"/>
    <mergeCell ref="F22:F23"/>
    <mergeCell ref="G22:G23"/>
    <mergeCell ref="L22:L23"/>
    <mergeCell ref="N22:N23"/>
    <mergeCell ref="O22:O23"/>
    <mergeCell ref="P22:P23"/>
    <mergeCell ref="Q18:Q19"/>
    <mergeCell ref="A20:A21"/>
    <mergeCell ref="B20:B21"/>
    <mergeCell ref="E20:E21"/>
    <mergeCell ref="F20:F21"/>
    <mergeCell ref="G20:G21"/>
    <mergeCell ref="L20:L21"/>
    <mergeCell ref="N20:N21"/>
    <mergeCell ref="O20:O21"/>
    <mergeCell ref="P20:P21"/>
    <mergeCell ref="Q20:Q21"/>
    <mergeCell ref="A18:A19"/>
    <mergeCell ref="B18:B19"/>
    <mergeCell ref="E18:E19"/>
    <mergeCell ref="F18:F19"/>
    <mergeCell ref="G18:G19"/>
    <mergeCell ref="L18:L19"/>
    <mergeCell ref="N18:N19"/>
    <mergeCell ref="O18:O19"/>
    <mergeCell ref="P18:P19"/>
    <mergeCell ref="Q14:Q15"/>
    <mergeCell ref="A16:A17"/>
    <mergeCell ref="B16:B17"/>
    <mergeCell ref="E16:E17"/>
    <mergeCell ref="F16:F17"/>
    <mergeCell ref="G16:G17"/>
    <mergeCell ref="L16:L17"/>
    <mergeCell ref="N16:N17"/>
    <mergeCell ref="O16:O17"/>
    <mergeCell ref="P16:P17"/>
    <mergeCell ref="Q16:Q17"/>
    <mergeCell ref="A14:A15"/>
    <mergeCell ref="B14:B15"/>
    <mergeCell ref="E14:E15"/>
    <mergeCell ref="F14:F15"/>
    <mergeCell ref="G14:G15"/>
    <mergeCell ref="L14:L15"/>
    <mergeCell ref="N14:N15"/>
    <mergeCell ref="O14:O15"/>
    <mergeCell ref="P14:P15"/>
    <mergeCell ref="Q10:Q11"/>
    <mergeCell ref="A12:A13"/>
    <mergeCell ref="B12:B13"/>
    <mergeCell ref="E12:E13"/>
    <mergeCell ref="F12:F13"/>
    <mergeCell ref="G12:G13"/>
    <mergeCell ref="L12:L13"/>
    <mergeCell ref="N12:N13"/>
    <mergeCell ref="O12:O13"/>
    <mergeCell ref="P12:P13"/>
    <mergeCell ref="Q12:Q13"/>
    <mergeCell ref="A10:A11"/>
    <mergeCell ref="B10:B11"/>
    <mergeCell ref="E10:E11"/>
    <mergeCell ref="F10:F11"/>
    <mergeCell ref="G10:G11"/>
    <mergeCell ref="L10:L11"/>
    <mergeCell ref="N10:N11"/>
    <mergeCell ref="O10:O11"/>
    <mergeCell ref="P10:P11"/>
    <mergeCell ref="Q6:Q7"/>
    <mergeCell ref="A8:A9"/>
    <mergeCell ref="B8:B9"/>
    <mergeCell ref="E8:E9"/>
    <mergeCell ref="F8:F9"/>
    <mergeCell ref="G8:G9"/>
    <mergeCell ref="L8:L9"/>
    <mergeCell ref="N8:N9"/>
    <mergeCell ref="O8:O9"/>
    <mergeCell ref="P8:P9"/>
    <mergeCell ref="Q8:Q9"/>
    <mergeCell ref="A6:A7"/>
    <mergeCell ref="B6:B7"/>
    <mergeCell ref="E6:E7"/>
    <mergeCell ref="F6:F7"/>
    <mergeCell ref="G6:G7"/>
    <mergeCell ref="L6:L7"/>
    <mergeCell ref="N6:N7"/>
    <mergeCell ref="O6:O7"/>
    <mergeCell ref="P6:P7"/>
    <mergeCell ref="A1:Q1"/>
    <mergeCell ref="A2:B2"/>
    <mergeCell ref="C2:F2"/>
    <mergeCell ref="H2:N2"/>
    <mergeCell ref="O2:O3"/>
    <mergeCell ref="P2:P3"/>
    <mergeCell ref="Q2:Q3"/>
    <mergeCell ref="A4:A5"/>
    <mergeCell ref="B4:B5"/>
    <mergeCell ref="E4:E5"/>
    <mergeCell ref="F4:F5"/>
    <mergeCell ref="G4:G5"/>
    <mergeCell ref="L4:L5"/>
    <mergeCell ref="N4:N5"/>
    <mergeCell ref="O4:O5"/>
    <mergeCell ref="P4:P5"/>
    <mergeCell ref="Q4:Q5"/>
  </mergeCells>
  <conditionalFormatting sqref="N5:Q5 M4:Q4 O6:Q43 N7 N9 N11 N13 N15 N17 N19 N21 N23 N25 N27 N29 N31 N33 N35 N37 N39 N41 N43 M6:N6 M8:N8 M10:N10 M12:N12 M14:N14 M16:N16 M18:N18 M20:N20 M22:N22 M24:N24 M26:N26 M28:N28 M30:N30 M32:N32 M34:N34 M36:N36 M38:N38 M40:N40 M42:N42 A10:L43 A9:H9 J4:L9 A4:C8 E4:H8">
    <cfRule type="expression" dxfId="3" priority="67" stopIfTrue="1">
      <formula>MOD(ROW(A20)-ROW($A$4)+$Z$1,$AA$1+$Z$1)&lt;$AA$1</formula>
    </cfRule>
  </conditionalFormatting>
  <conditionalFormatting sqref="A47:Q47 N48:Q48 M49:N49 M51:N51 M53:N53 M55:N55 M57:N57 M59:N59 M61:N61 M63:N63 M65:N65 M67:N67 M69:N69 M71:N71 M73:N73 M75:N75 M77:N77 M79:N79 M81:N81 M83:N83 M85:N85 N50 N52 N54 N56 N58 N60 N62 N64 N66 N68 N70 N72 N74 N76 N78 N80 N82 N84 N86 O49:Q86 A48:L86">
    <cfRule type="expression" dxfId="2" priority="69" stopIfTrue="1">
      <formula>MOD(ROW(A63)-ROW($A$47)+$Z$1,$AA$1+$Z$1)&lt;$AA$1</formula>
    </cfRule>
  </conditionalFormatting>
  <conditionalFormatting sqref="I4:I9">
    <cfRule type="expression" dxfId="1" priority="2" stopIfTrue="1">
      <formula>MOD(ROW(I20)-ROW($A$4)+$Z$1,$AA$1+$Z$1)&lt;$AA$1</formula>
    </cfRule>
  </conditionalFormatting>
  <conditionalFormatting sqref="D4:D8">
    <cfRule type="expression" dxfId="0" priority="1" stopIfTrue="1">
      <formula>MOD(ROW(D20)-ROW($A$4)+$Z$1,$AA$1+$Z$1)&lt;$AA$1</formula>
    </cfRule>
  </conditionalFormatting>
  <printOptions horizontalCentered="1"/>
  <pageMargins left="0.51181102362204722" right="0.51181102362204722" top="0.39370078740157483" bottom="0.39370078740157483" header="0.31496062992125984" footer="0.31496062992125984"/>
  <pageSetup scale="70" orientation="landscape" r:id="rId1"/>
  <headerFooter>
    <oddFooter>&amp;C&amp;"Times New Roman,Obyčejné"&amp;12Hlučinská liga mládeže - 11. ročník 2022 / 2023&amp;R&amp;"Times New Roman,Obyčejné"&amp;12Pro HLM zpracoval Jan Durlák</oddFooter>
  </headerFooter>
  <rowBreaks count="1" manualBreakCount="1">
    <brk id="44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37"/>
  <sheetViews>
    <sheetView workbookViewId="0">
      <selection activeCell="G35" sqref="G35"/>
    </sheetView>
  </sheetViews>
  <sheetFormatPr defaultRowHeight="15" x14ac:dyDescent="0.2"/>
  <cols>
    <col min="1" max="2" width="9.14453125" style="7" customWidth="1"/>
  </cols>
  <sheetData>
    <row r="1" spans="1:2" x14ac:dyDescent="0.2">
      <c r="A1" s="12">
        <v>1</v>
      </c>
      <c r="B1" s="13">
        <v>16</v>
      </c>
    </row>
    <row r="2" spans="1:2" x14ac:dyDescent="0.2">
      <c r="A2" s="14">
        <v>2</v>
      </c>
      <c r="B2" s="15">
        <v>15</v>
      </c>
    </row>
    <row r="3" spans="1:2" x14ac:dyDescent="0.2">
      <c r="A3" s="14">
        <v>3</v>
      </c>
      <c r="B3" s="15">
        <v>14</v>
      </c>
    </row>
    <row r="4" spans="1:2" x14ac:dyDescent="0.2">
      <c r="A4" s="14">
        <v>4</v>
      </c>
      <c r="B4" s="15">
        <v>13</v>
      </c>
    </row>
    <row r="5" spans="1:2" x14ac:dyDescent="0.2">
      <c r="A5" s="14">
        <v>5</v>
      </c>
      <c r="B5" s="15">
        <v>12</v>
      </c>
    </row>
    <row r="6" spans="1:2" x14ac:dyDescent="0.2">
      <c r="A6" s="14">
        <v>6</v>
      </c>
      <c r="B6" s="15">
        <v>11</v>
      </c>
    </row>
    <row r="7" spans="1:2" x14ac:dyDescent="0.2">
      <c r="A7" s="14">
        <v>7</v>
      </c>
      <c r="B7" s="15">
        <v>10</v>
      </c>
    </row>
    <row r="8" spans="1:2" x14ac:dyDescent="0.2">
      <c r="A8" s="14">
        <v>8</v>
      </c>
      <c r="B8" s="15">
        <v>9</v>
      </c>
    </row>
    <row r="9" spans="1:2" x14ac:dyDescent="0.2">
      <c r="A9" s="14">
        <v>9</v>
      </c>
      <c r="B9" s="15">
        <v>8</v>
      </c>
    </row>
    <row r="10" spans="1:2" x14ac:dyDescent="0.2">
      <c r="A10" s="14">
        <v>10</v>
      </c>
      <c r="B10" s="15">
        <v>7</v>
      </c>
    </row>
    <row r="11" spans="1:2" x14ac:dyDescent="0.2">
      <c r="A11" s="14">
        <v>11</v>
      </c>
      <c r="B11" s="15">
        <v>6</v>
      </c>
    </row>
    <row r="12" spans="1:2" x14ac:dyDescent="0.2">
      <c r="A12" s="14">
        <v>12</v>
      </c>
      <c r="B12" s="15">
        <v>5</v>
      </c>
    </row>
    <row r="13" spans="1:2" x14ac:dyDescent="0.2">
      <c r="A13" s="14">
        <v>13</v>
      </c>
      <c r="B13" s="15">
        <v>4</v>
      </c>
    </row>
    <row r="14" spans="1:2" x14ac:dyDescent="0.2">
      <c r="A14" s="14">
        <v>14</v>
      </c>
      <c r="B14" s="15">
        <v>3</v>
      </c>
    </row>
    <row r="15" spans="1:2" x14ac:dyDescent="0.2">
      <c r="A15" s="14">
        <v>15</v>
      </c>
      <c r="B15" s="15">
        <v>2</v>
      </c>
    </row>
    <row r="16" spans="1:2" x14ac:dyDescent="0.2">
      <c r="A16" s="14">
        <v>16</v>
      </c>
      <c r="B16" s="15">
        <v>1</v>
      </c>
    </row>
    <row r="17" spans="1:2" x14ac:dyDescent="0.2">
      <c r="A17" s="14">
        <v>17</v>
      </c>
      <c r="B17" s="15">
        <v>1</v>
      </c>
    </row>
    <row r="18" spans="1:2" x14ac:dyDescent="0.2">
      <c r="A18" s="14">
        <v>18</v>
      </c>
      <c r="B18" s="15">
        <v>1</v>
      </c>
    </row>
    <row r="19" spans="1:2" x14ac:dyDescent="0.2">
      <c r="A19" s="14">
        <v>19</v>
      </c>
      <c r="B19" s="15">
        <v>1</v>
      </c>
    </row>
    <row r="20" spans="1:2" x14ac:dyDescent="0.2">
      <c r="A20" s="14">
        <v>20</v>
      </c>
      <c r="B20" s="15">
        <v>1</v>
      </c>
    </row>
    <row r="21" spans="1:2" x14ac:dyDescent="0.2">
      <c r="A21" s="14">
        <v>21</v>
      </c>
      <c r="B21" s="15">
        <v>1</v>
      </c>
    </row>
    <row r="22" spans="1:2" x14ac:dyDescent="0.2">
      <c r="A22" s="14">
        <v>22</v>
      </c>
      <c r="B22" s="15">
        <v>1</v>
      </c>
    </row>
    <row r="23" spans="1:2" x14ac:dyDescent="0.2">
      <c r="A23" s="14">
        <v>23</v>
      </c>
      <c r="B23" s="15">
        <v>1</v>
      </c>
    </row>
    <row r="24" spans="1:2" x14ac:dyDescent="0.2">
      <c r="A24" s="14">
        <v>24</v>
      </c>
      <c r="B24" s="15">
        <v>1</v>
      </c>
    </row>
    <row r="25" spans="1:2" x14ac:dyDescent="0.2">
      <c r="A25" s="14">
        <v>25</v>
      </c>
      <c r="B25" s="15">
        <v>1</v>
      </c>
    </row>
    <row r="26" spans="1:2" x14ac:dyDescent="0.2">
      <c r="A26" s="14">
        <v>26</v>
      </c>
      <c r="B26" s="15">
        <v>1</v>
      </c>
    </row>
    <row r="27" spans="1:2" x14ac:dyDescent="0.2">
      <c r="A27" s="14">
        <v>27</v>
      </c>
      <c r="B27" s="15">
        <v>1</v>
      </c>
    </row>
    <row r="28" spans="1:2" x14ac:dyDescent="0.2">
      <c r="A28" s="14">
        <v>28</v>
      </c>
      <c r="B28" s="15">
        <v>1</v>
      </c>
    </row>
    <row r="29" spans="1:2" x14ac:dyDescent="0.2">
      <c r="A29" s="14">
        <v>29</v>
      </c>
      <c r="B29" s="15">
        <v>1</v>
      </c>
    </row>
    <row r="30" spans="1:2" x14ac:dyDescent="0.2">
      <c r="A30" s="14">
        <v>30</v>
      </c>
      <c r="B30" s="15">
        <v>1</v>
      </c>
    </row>
    <row r="31" spans="1:2" x14ac:dyDescent="0.2">
      <c r="A31" s="14">
        <v>31</v>
      </c>
      <c r="B31" s="15">
        <v>1</v>
      </c>
    </row>
    <row r="32" spans="1:2" x14ac:dyDescent="0.2">
      <c r="A32" s="14">
        <v>32</v>
      </c>
      <c r="B32" s="15">
        <v>1</v>
      </c>
    </row>
    <row r="33" spans="1:2" x14ac:dyDescent="0.2">
      <c r="A33" s="14">
        <v>33</v>
      </c>
      <c r="B33" s="15">
        <v>1</v>
      </c>
    </row>
    <row r="34" spans="1:2" x14ac:dyDescent="0.2">
      <c r="A34" s="14">
        <v>34</v>
      </c>
      <c r="B34" s="15">
        <v>1</v>
      </c>
    </row>
    <row r="35" spans="1:2" x14ac:dyDescent="0.2">
      <c r="A35" s="14">
        <v>35</v>
      </c>
      <c r="B35" s="15">
        <v>1</v>
      </c>
    </row>
    <row r="36" spans="1:2" ht="15.75" thickBot="1" x14ac:dyDescent="0.25">
      <c r="A36" s="14">
        <v>36</v>
      </c>
      <c r="B36" s="16">
        <v>1</v>
      </c>
    </row>
    <row r="37" spans="1:2" ht="15.75" thickBot="1" x14ac:dyDescent="0.25">
      <c r="A37" s="17" t="s">
        <v>52</v>
      </c>
      <c r="B37" s="18" t="s">
        <v>34</v>
      </c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N36"/>
  <sheetViews>
    <sheetView showGridLines="0" zoomScaleNormal="100" zoomScaleSheetLayoutView="100" workbookViewId="0">
      <pane xSplit="3" ySplit="4" topLeftCell="D5" activePane="bottomRight" state="frozen"/>
      <selection pane="bottomLeft" activeCell="A5" sqref="A5"/>
      <selection pane="topRight" activeCell="D1" sqref="D1"/>
      <selection pane="bottomRight" activeCell="G24" sqref="G24"/>
    </sheetView>
  </sheetViews>
  <sheetFormatPr defaultRowHeight="15" x14ac:dyDescent="0.2"/>
  <cols>
    <col min="1" max="1" width="5.6484375" customWidth="1"/>
    <col min="2" max="2" width="17.08203125" customWidth="1"/>
    <col min="3" max="3" width="14.390625" style="7" customWidth="1"/>
    <col min="4" max="11" width="12.9140625" customWidth="1"/>
    <col min="12" max="12" width="14.125" customWidth="1"/>
    <col min="13" max="14" width="12.9140625" customWidth="1"/>
  </cols>
  <sheetData>
    <row r="1" spans="1:14" ht="42.75" customHeight="1" thickBot="1" x14ac:dyDescent="0.25">
      <c r="A1" s="233" t="s">
        <v>94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14" s="1" customFormat="1" ht="16.5" customHeight="1" thickTop="1" thickBot="1" x14ac:dyDescent="0.25">
      <c r="A2" s="231" t="s">
        <v>0</v>
      </c>
      <c r="B2" s="232"/>
      <c r="C2" s="232"/>
      <c r="D2" s="134">
        <v>1</v>
      </c>
      <c r="E2" s="135">
        <v>2</v>
      </c>
      <c r="F2" s="136">
        <v>3</v>
      </c>
      <c r="G2" s="135">
        <v>4</v>
      </c>
      <c r="H2" s="136">
        <v>5</v>
      </c>
      <c r="I2" s="135">
        <v>6</v>
      </c>
      <c r="J2" s="136">
        <v>7</v>
      </c>
      <c r="K2" s="135"/>
      <c r="L2" s="136">
        <v>8</v>
      </c>
      <c r="M2" s="135">
        <v>9</v>
      </c>
      <c r="N2" s="137">
        <v>10</v>
      </c>
    </row>
    <row r="3" spans="1:14" s="1" customFormat="1" ht="16.5" customHeight="1" x14ac:dyDescent="0.2">
      <c r="A3" s="138" t="s">
        <v>1</v>
      </c>
      <c r="B3" s="2" t="s">
        <v>2</v>
      </c>
      <c r="C3" s="3" t="s">
        <v>3</v>
      </c>
      <c r="D3" s="49" t="s">
        <v>4</v>
      </c>
      <c r="E3" s="50" t="s">
        <v>53</v>
      </c>
      <c r="F3" s="51" t="s">
        <v>5</v>
      </c>
      <c r="G3" s="51" t="s">
        <v>6</v>
      </c>
      <c r="H3" s="51" t="s">
        <v>65</v>
      </c>
      <c r="I3" s="51" t="s">
        <v>8</v>
      </c>
      <c r="J3" s="51" t="s">
        <v>12</v>
      </c>
      <c r="K3" s="51" t="s">
        <v>11</v>
      </c>
      <c r="L3" s="51" t="s">
        <v>7</v>
      </c>
      <c r="M3" s="51" t="s">
        <v>13</v>
      </c>
      <c r="N3" s="139" t="s">
        <v>6</v>
      </c>
    </row>
    <row r="4" spans="1:14" s="1" customFormat="1" ht="16.5" customHeight="1" thickBot="1" x14ac:dyDescent="0.25">
      <c r="A4" s="140"/>
      <c r="B4" s="52"/>
      <c r="C4" s="53" t="s">
        <v>15</v>
      </c>
      <c r="D4" s="54">
        <v>44808</v>
      </c>
      <c r="E4" s="55">
        <v>44822</v>
      </c>
      <c r="F4" s="56">
        <v>44829</v>
      </c>
      <c r="G4" s="56">
        <v>44832</v>
      </c>
      <c r="H4" s="56">
        <v>44836</v>
      </c>
      <c r="I4" s="56">
        <v>44892</v>
      </c>
      <c r="J4" s="56">
        <v>45046</v>
      </c>
      <c r="K4" s="57"/>
      <c r="L4" s="56">
        <v>45060</v>
      </c>
      <c r="M4" s="56">
        <v>45081</v>
      </c>
      <c r="N4" s="141">
        <v>45095</v>
      </c>
    </row>
    <row r="5" spans="1:14" s="8" customFormat="1" ht="21" customHeight="1" x14ac:dyDescent="0.15">
      <c r="A5" s="142" t="s">
        <v>16</v>
      </c>
      <c r="B5" s="43" t="s">
        <v>12</v>
      </c>
      <c r="C5" s="44">
        <f t="shared" ref="C5:C22" si="0">SUM(D5:N5)</f>
        <v>128</v>
      </c>
      <c r="D5" s="45">
        <f>IF('1. kolo - Děhylov'!$Q$29="","",VLOOKUP(B5,'1. kolo - Děhylov'!$B$29:$Q$58,16,FALSE))</f>
        <v>11</v>
      </c>
      <c r="E5" s="46">
        <f>IF('2. kolo - Bělá'!$Q$33="","",VLOOKUP(B5,'2. kolo - Bělá'!$B$33:$Q$58,16,FALSE))</f>
        <v>14</v>
      </c>
      <c r="F5" s="47">
        <f>IF('3. kolo - Závada'!$Q$29="","",VLOOKUP(B5,'3. kolo - Závada'!$B$29:$Q$54,16,FALSE))</f>
        <v>16</v>
      </c>
      <c r="G5" s="48">
        <f>IF('4. kolo - Dobroslavice'!$J$19="","",VLOOKUP(B5,'4. kolo - Dobroslavice'!$B$19:$J$33,9,FALSE))</f>
        <v>12</v>
      </c>
      <c r="H5" s="47">
        <f>IF('5. kolo - Hať'!$Q$31="","",VLOOKUP(B5,'5. kolo - Hať'!$B$31:$Q$60,16,FALSE))</f>
        <v>12</v>
      </c>
      <c r="I5" s="48">
        <f>IF('6. kolo - Darkovice'!$T$37="","",VLOOKUP(B5,'6. kolo - Darkovice'!$B$37:$T$70,19,FALSE))</f>
        <v>16</v>
      </c>
      <c r="J5" s="47">
        <f>IF('7. kolo - Bohuslavice'!$Q$31="","",VLOOKUP(B5,'7. kolo - Bohuslavice'!$B$31:$Q$58,16,FALSE))</f>
        <v>15</v>
      </c>
      <c r="K5" s="48">
        <v>5</v>
      </c>
      <c r="L5" s="47">
        <f>IF('8. kolo - Markvartovice'!$Q$35="","",VLOOKUP(B5,'8. kolo - Markvartovice'!$B$35:$Q$68,16,FALSE))</f>
        <v>14</v>
      </c>
      <c r="M5" s="48">
        <f>IF('9. kolo - Bobrovníky'!$Q$31="","",VLOOKUP(B5,'9. kolo - Bobrovníky'!$B$31:$Q$60,16,FALSE))</f>
        <v>13</v>
      </c>
      <c r="N5" s="143" t="str">
        <f>IF('10. kolo - Dobroslavice'!$Q$47="","",VLOOKUP(B5,'10. kolo - Dobroslavice'!$B$47:$Q$86,16,FALSE))</f>
        <v/>
      </c>
    </row>
    <row r="6" spans="1:14" s="8" customFormat="1" ht="21" customHeight="1" x14ac:dyDescent="0.15">
      <c r="A6" s="144" t="s">
        <v>18</v>
      </c>
      <c r="B6" s="28" t="s">
        <v>13</v>
      </c>
      <c r="C6" s="29">
        <f t="shared" si="0"/>
        <v>118</v>
      </c>
      <c r="D6" s="45">
        <f>IF('1. kolo - Děhylov'!$Q$29="","",VLOOKUP(B6,'1. kolo - Děhylov'!$B$29:$Q$58,16,FALSE))</f>
        <v>15</v>
      </c>
      <c r="E6" s="46">
        <f>IF('2. kolo - Bělá'!$Q$33="","",VLOOKUP(B6,'2. kolo - Bělá'!$B$33:$Q$58,16,FALSE))</f>
        <v>13</v>
      </c>
      <c r="F6" s="47">
        <v>0</v>
      </c>
      <c r="G6" s="48">
        <f>IF('4. kolo - Dobroslavice'!$J$19="","",VLOOKUP(B6,'4. kolo - Dobroslavice'!$B$19:$J$33,9,FALSE))</f>
        <v>16</v>
      </c>
      <c r="H6" s="47">
        <f>IF('5. kolo - Hať'!$Q$31="","",VLOOKUP(B6,'5. kolo - Hať'!$B$31:$Q$60,16,FALSE))</f>
        <v>15</v>
      </c>
      <c r="I6" s="48">
        <f>IF('6. kolo - Darkovice'!$T$37="","",VLOOKUP(B6,'6. kolo - Darkovice'!$B$37:$T$70,19,FALSE))</f>
        <v>13</v>
      </c>
      <c r="J6" s="47">
        <f>IF('7. kolo - Bohuslavice'!$Q$31="","",VLOOKUP(B6,'7. kolo - Bohuslavice'!$B$31:$Q$58,16,FALSE))</f>
        <v>13</v>
      </c>
      <c r="K6" s="48">
        <v>5</v>
      </c>
      <c r="L6" s="47">
        <f>IF('8. kolo - Markvartovice'!$Q$35="","",VLOOKUP(B6,'8. kolo - Markvartovice'!$B$35:$Q$68,16,FALSE))</f>
        <v>16</v>
      </c>
      <c r="M6" s="48">
        <f>IF('9. kolo - Bobrovníky'!$Q$31="","",VLOOKUP(B6,'9. kolo - Bobrovníky'!$B$31:$Q$60,16,FALSE))</f>
        <v>12</v>
      </c>
      <c r="N6" s="143" t="str">
        <f>IF('10. kolo - Dobroslavice'!$Q$47="","",VLOOKUP(B6,'10. kolo - Dobroslavice'!$B$47:$Q$86,16,FALSE))</f>
        <v/>
      </c>
    </row>
    <row r="7" spans="1:14" s="8" customFormat="1" ht="21" customHeight="1" x14ac:dyDescent="0.15">
      <c r="A7" s="144" t="s">
        <v>19</v>
      </c>
      <c r="B7" s="28" t="s">
        <v>5</v>
      </c>
      <c r="C7" s="29">
        <f t="shared" si="0"/>
        <v>116</v>
      </c>
      <c r="D7" s="45">
        <f>IF('1. kolo - Děhylov'!$Q$29="","",VLOOKUP(B7,'1. kolo - Děhylov'!$B$29:$Q$58,16,FALSE))</f>
        <v>16</v>
      </c>
      <c r="E7" s="46">
        <f>IF('2. kolo - Bělá'!$Q$33="","",VLOOKUP(B7,'2. kolo - Bělá'!$B$33:$Q$58,16,FALSE))</f>
        <v>12</v>
      </c>
      <c r="F7" s="47">
        <f>IF('3. kolo - Závada'!$Q$29="","",VLOOKUP(B7,'3. kolo - Závada'!$B$29:$Q$54,16,FALSE))</f>
        <v>14</v>
      </c>
      <c r="G7" s="48">
        <f>IF('4. kolo - Dobroslavice'!$J$19="","",VLOOKUP(B7,'4. kolo - Dobroslavice'!$B$19:$J$33,9,FALSE))</f>
        <v>13</v>
      </c>
      <c r="H7" s="47">
        <f>IF('5. kolo - Hať'!$Q$31="","",VLOOKUP(B7,'5. kolo - Hať'!$B$31:$Q$60,16,FALSE))</f>
        <v>13</v>
      </c>
      <c r="I7" s="48">
        <f>IF('6. kolo - Darkovice'!$T$37="","",VLOOKUP(B7,'6. kolo - Darkovice'!$B$37:$T$70,19,FALSE))</f>
        <v>14</v>
      </c>
      <c r="J7" s="47">
        <f>IF('7. kolo - Bohuslavice'!$Q$31="","",VLOOKUP(B7,'7. kolo - Bohuslavice'!$B$31:$Q$58,16,FALSE))</f>
        <v>9</v>
      </c>
      <c r="K7" s="48">
        <v>5</v>
      </c>
      <c r="L7" s="47">
        <f>IF('8. kolo - Markvartovice'!$Q$35="","",VLOOKUP(B7,'8. kolo - Markvartovice'!$B$35:$Q$68,16,FALSE))</f>
        <v>13</v>
      </c>
      <c r="M7" s="48">
        <f>IF('9. kolo - Bobrovníky'!$Q$31="","",VLOOKUP(B7,'9. kolo - Bobrovníky'!$B$31:$Q$60,16,FALSE))</f>
        <v>7</v>
      </c>
      <c r="N7" s="143" t="str">
        <f>IF('10. kolo - Dobroslavice'!$Q$47="","",VLOOKUP(B7,'10. kolo - Dobroslavice'!$B$47:$Q$86,16,FALSE))</f>
        <v/>
      </c>
    </row>
    <row r="8" spans="1:14" s="8" customFormat="1" ht="21" customHeight="1" x14ac:dyDescent="0.15">
      <c r="A8" s="144" t="s">
        <v>20</v>
      </c>
      <c r="B8" s="28" t="s">
        <v>53</v>
      </c>
      <c r="C8" s="29">
        <f t="shared" si="0"/>
        <v>116</v>
      </c>
      <c r="D8" s="45">
        <f>IF('1. kolo - Děhylov'!$Q$29="","",VLOOKUP(B8,'1. kolo - Děhylov'!$B$29:$Q$58,16,FALSE))</f>
        <v>12</v>
      </c>
      <c r="E8" s="46">
        <f>IF('2. kolo - Bělá'!$Q$33="","",VLOOKUP(B8,'2. kolo - Bělá'!$B$33:$Q$58,16,FALSE))</f>
        <v>15</v>
      </c>
      <c r="F8" s="47">
        <f>IF('3. kolo - Závada'!$Q$29="","",VLOOKUP(B8,'3. kolo - Závada'!$B$29:$Q$54,16,FALSE))</f>
        <v>13</v>
      </c>
      <c r="G8" s="48">
        <f>IF('4. kolo - Dobroslavice'!$J$19="","",VLOOKUP(B8,'4. kolo - Dobroslavice'!$B$19:$J$33,9,FALSE))</f>
        <v>9</v>
      </c>
      <c r="H8" s="47">
        <f>IF('5. kolo - Hať'!$Q$31="","",VLOOKUP(B8,'5. kolo - Hať'!$B$31:$Q$60,16,FALSE))</f>
        <v>8</v>
      </c>
      <c r="I8" s="48">
        <f>IF('6. kolo - Darkovice'!$T$37="","",VLOOKUP(B8,'6. kolo - Darkovice'!$B$37:$T$70,19,FALSE))</f>
        <v>15</v>
      </c>
      <c r="J8" s="47">
        <f>IF('7. kolo - Bohuslavice'!$Q$31="","",VLOOKUP(B8,'7. kolo - Bohuslavice'!$B$31:$Q$58,16,FALSE))</f>
        <v>14</v>
      </c>
      <c r="K8" s="48">
        <v>5</v>
      </c>
      <c r="L8" s="47">
        <f>IF('8. kolo - Markvartovice'!$Q$35="","",VLOOKUP(B8,'8. kolo - Markvartovice'!$B$35:$Q$68,16,FALSE))</f>
        <v>15</v>
      </c>
      <c r="M8" s="48">
        <f>IF('9. kolo - Bobrovníky'!$Q$31="","",VLOOKUP(B8,'9. kolo - Bobrovníky'!$B$31:$Q$60,16,FALSE))</f>
        <v>10</v>
      </c>
      <c r="N8" s="143" t="str">
        <f>IF('10. kolo - Dobroslavice'!$Q$47="","",VLOOKUP(B8,'10. kolo - Dobroslavice'!$B$47:$Q$86,16,FALSE))</f>
        <v/>
      </c>
    </row>
    <row r="9" spans="1:14" s="8" customFormat="1" ht="21" customHeight="1" x14ac:dyDescent="0.15">
      <c r="A9" s="144" t="s">
        <v>21</v>
      </c>
      <c r="B9" s="28" t="s">
        <v>6</v>
      </c>
      <c r="C9" s="29">
        <f t="shared" si="0"/>
        <v>106</v>
      </c>
      <c r="D9" s="45">
        <f>IF('1. kolo - Děhylov'!$Q$29="","",VLOOKUP(B9,'1. kolo - Děhylov'!$B$29:$Q$58,16,FALSE))</f>
        <v>14</v>
      </c>
      <c r="E9" s="46">
        <f>IF('2. kolo - Bělá'!$Q$33="","",VLOOKUP(B9,'2. kolo - Bělá'!$B$33:$Q$58,16,FALSE))</f>
        <v>10</v>
      </c>
      <c r="F9" s="47">
        <f>IF('3. kolo - Závada'!$Q$29="","",VLOOKUP(B9,'3. kolo - Závada'!$B$29:$Q$54,16,FALSE))</f>
        <v>5</v>
      </c>
      <c r="G9" s="48">
        <f>IF('4. kolo - Dobroslavice'!$J$19="","",VLOOKUP(B9,'4. kolo - Dobroslavice'!$B$19:$J$33,9,FALSE))</f>
        <v>15</v>
      </c>
      <c r="H9" s="47">
        <f>IF('5. kolo - Hať'!$Q$31="","",VLOOKUP(B9,'5. kolo - Hať'!$B$31:$Q$60,16,FALSE))</f>
        <v>16</v>
      </c>
      <c r="I9" s="48">
        <f>IF('6. kolo - Darkovice'!$T$37="","",VLOOKUP(B9,'6. kolo - Darkovice'!$B$37:$T$70,19,FALSE))</f>
        <v>11</v>
      </c>
      <c r="J9" s="47">
        <f>IF('7. kolo - Bohuslavice'!$Q$31="","",VLOOKUP(B9,'7. kolo - Bohuslavice'!$B$31:$Q$58,16,FALSE))</f>
        <v>11</v>
      </c>
      <c r="K9" s="48">
        <v>5</v>
      </c>
      <c r="L9" s="47">
        <f>IF('8. kolo - Markvartovice'!$Q$35="","",VLOOKUP(B9,'8. kolo - Markvartovice'!$B$35:$Q$68,16,FALSE))</f>
        <v>4</v>
      </c>
      <c r="M9" s="48">
        <f>IF('9. kolo - Bobrovníky'!$Q$31="","",VLOOKUP(B9,'9. kolo - Bobrovníky'!$B$31:$Q$60,16,FALSE))</f>
        <v>15</v>
      </c>
      <c r="N9" s="143" t="str">
        <f>IF('10. kolo - Dobroslavice'!$Q$47="","",VLOOKUP(B9,'10. kolo - Dobroslavice'!$B$47:$Q$86,16,FALSE))</f>
        <v/>
      </c>
    </row>
    <row r="10" spans="1:14" s="8" customFormat="1" ht="21" customHeight="1" x14ac:dyDescent="0.15">
      <c r="A10" s="144" t="s">
        <v>22</v>
      </c>
      <c r="B10" s="28" t="s">
        <v>86</v>
      </c>
      <c r="C10" s="29">
        <f t="shared" si="0"/>
        <v>106</v>
      </c>
      <c r="D10" s="45">
        <f>IF('1. kolo - Děhylov'!$Q$29="","",VLOOKUP(B10,'1. kolo - Děhylov'!$B$29:$Q$58,16,FALSE))</f>
        <v>9</v>
      </c>
      <c r="E10" s="46">
        <f>IF('2. kolo - Bělá'!$Q$33="","",VLOOKUP(B10,'2. kolo - Bělá'!$B$33:$Q$58,16,FALSE))</f>
        <v>16</v>
      </c>
      <c r="F10" s="47">
        <f>IF('3. kolo - Závada'!$Q$29="","",VLOOKUP(B10,'3. kolo - Závada'!$B$29:$Q$54,16,FALSE))</f>
        <v>15</v>
      </c>
      <c r="G10" s="48">
        <f>IF('4. kolo - Dobroslavice'!$J$19="","",VLOOKUP(B10,'4. kolo - Dobroslavice'!$B$19:$J$33,9,FALSE))</f>
        <v>14</v>
      </c>
      <c r="H10" s="47">
        <f>IF('5. kolo - Hať'!$Q$31="","",VLOOKUP(B10,'5. kolo - Hať'!$B$31:$Q$60,16,FALSE))</f>
        <v>6</v>
      </c>
      <c r="I10" s="48">
        <f>IF('6. kolo - Darkovice'!$T$37="","",VLOOKUP(B10,'6. kolo - Darkovice'!$B$37:$T$70,19,FALSE))</f>
        <v>10</v>
      </c>
      <c r="J10" s="47">
        <f>IF('7. kolo - Bohuslavice'!$Q$31="","",VLOOKUP(B10,'7. kolo - Bohuslavice'!$B$31:$Q$58,16,FALSE))</f>
        <v>12</v>
      </c>
      <c r="K10" s="48">
        <v>0</v>
      </c>
      <c r="L10" s="47">
        <f>IF('8. kolo - Markvartovice'!$Q$35="","",VLOOKUP(B10,'8. kolo - Markvartovice'!$B$35:$Q$68,16,FALSE))</f>
        <v>10</v>
      </c>
      <c r="M10" s="48">
        <f>IF('9. kolo - Bobrovníky'!$Q$31="","",VLOOKUP(B10,'9. kolo - Bobrovníky'!$B$31:$Q$60,16,FALSE))</f>
        <v>14</v>
      </c>
      <c r="N10" s="143" t="str">
        <f>IF('10. kolo - Dobroslavice'!$Q$47="","",VLOOKUP(B10,'10. kolo - Dobroslavice'!$B$47:$Q$86,16,FALSE))</f>
        <v/>
      </c>
    </row>
    <row r="11" spans="1:14" s="8" customFormat="1" ht="21" customHeight="1" x14ac:dyDescent="0.15">
      <c r="A11" s="144" t="s">
        <v>23</v>
      </c>
      <c r="B11" s="28" t="s">
        <v>7</v>
      </c>
      <c r="C11" s="29">
        <f t="shared" si="0"/>
        <v>91</v>
      </c>
      <c r="D11" s="45">
        <f>IF('1. kolo - Děhylov'!$Q$29="","",VLOOKUP(B11,'1. kolo - Děhylov'!$B$29:$Q$58,16,FALSE))</f>
        <v>4</v>
      </c>
      <c r="E11" s="46">
        <f>IF('2. kolo - Bělá'!$Q$33="","",VLOOKUP(B11,'2. kolo - Bělá'!$B$33:$Q$58,16,FALSE))</f>
        <v>5</v>
      </c>
      <c r="F11" s="47">
        <f>IF('3. kolo - Závada'!$Q$29="","",VLOOKUP(B11,'3. kolo - Závada'!$B$29:$Q$54,16,FALSE))</f>
        <v>12</v>
      </c>
      <c r="G11" s="48">
        <f>IF('4. kolo - Dobroslavice'!$J$19="","",VLOOKUP(B11,'4. kolo - Dobroslavice'!$B$19:$J$33,9,FALSE))</f>
        <v>8</v>
      </c>
      <c r="H11" s="47">
        <f>IF('5. kolo - Hať'!$Q$31="","",VLOOKUP(B11,'5. kolo - Hať'!$B$31:$Q$60,16,FALSE))</f>
        <v>11</v>
      </c>
      <c r="I11" s="48">
        <f>IF('6. kolo - Darkovice'!$T$37="","",VLOOKUP(B11,'6. kolo - Darkovice'!$B$37:$T$70,19,FALSE))</f>
        <v>12</v>
      </c>
      <c r="J11" s="47">
        <f>IF('7. kolo - Bohuslavice'!$Q$31="","",VLOOKUP(B11,'7. kolo - Bohuslavice'!$B$31:$Q$58,16,FALSE))</f>
        <v>16</v>
      </c>
      <c r="K11" s="48">
        <v>5</v>
      </c>
      <c r="L11" s="47">
        <f>IF('8. kolo - Markvartovice'!$Q$35="","",VLOOKUP(B11,'8. kolo - Markvartovice'!$B$35:$Q$68,16,FALSE))</f>
        <v>9</v>
      </c>
      <c r="M11" s="48">
        <f>IF('9. kolo - Bobrovníky'!$Q$31="","",VLOOKUP(B11,'9. kolo - Bobrovníky'!$B$31:$Q$60,16,FALSE))</f>
        <v>9</v>
      </c>
      <c r="N11" s="143" t="str">
        <f>IF('10. kolo - Dobroslavice'!$Q$47="","",VLOOKUP(B11,'10. kolo - Dobroslavice'!$B$47:$Q$86,16,FALSE))</f>
        <v/>
      </c>
    </row>
    <row r="12" spans="1:14" s="8" customFormat="1" ht="21" customHeight="1" x14ac:dyDescent="0.15">
      <c r="A12" s="144" t="s">
        <v>25</v>
      </c>
      <c r="B12" s="5" t="s">
        <v>17</v>
      </c>
      <c r="C12" s="29">
        <f t="shared" si="0"/>
        <v>90</v>
      </c>
      <c r="D12" s="45">
        <f>IF('1. kolo - Děhylov'!$Q$29="","",VLOOKUP(B12,'1. kolo - Děhylov'!$B$29:$Q$58,16,FALSE))</f>
        <v>8</v>
      </c>
      <c r="E12" s="46">
        <f>IF('2. kolo - Bělá'!$Q$33="","",VLOOKUP(B12,'2. kolo - Bělá'!$B$33:$Q$58,16,FALSE))</f>
        <v>11</v>
      </c>
      <c r="F12" s="47">
        <f>IF('3. kolo - Závada'!$Q$29="","",VLOOKUP(B12,'3. kolo - Závada'!$B$29:$Q$54,16,FALSE))</f>
        <v>11</v>
      </c>
      <c r="G12" s="48">
        <f>IF('4. kolo - Dobroslavice'!$J$19="","",VLOOKUP(B12,'4. kolo - Dobroslavice'!$B$19:$J$33,9,FALSE))</f>
        <v>7</v>
      </c>
      <c r="H12" s="47">
        <f>IF('5. kolo - Hať'!$Q$31="","",VLOOKUP(B12,'5. kolo - Hať'!$B$31:$Q$60,16,FALSE))</f>
        <v>10</v>
      </c>
      <c r="I12" s="48">
        <f>IF('6. kolo - Darkovice'!$T$37="","",VLOOKUP(B12,'6. kolo - Darkovice'!$B$37:$T$70,19,FALSE))</f>
        <v>8</v>
      </c>
      <c r="J12" s="47">
        <f>IF('7. kolo - Bohuslavice'!$Q$31="","",VLOOKUP(B12,'7. kolo - Bohuslavice'!$B$31:$Q$58,16,FALSE))</f>
        <v>8</v>
      </c>
      <c r="K12" s="48">
        <v>5</v>
      </c>
      <c r="L12" s="47">
        <f>IF('8. kolo - Markvartovice'!$Q$35="","",VLOOKUP(B12,'8. kolo - Markvartovice'!$B$35:$Q$68,16,FALSE))</f>
        <v>11</v>
      </c>
      <c r="M12" s="48">
        <f>IF('9. kolo - Bobrovníky'!$Q$31="","",VLOOKUP(B12,'9. kolo - Bobrovníky'!$B$31:$Q$60,16,FALSE))</f>
        <v>11</v>
      </c>
      <c r="N12" s="143" t="str">
        <f>IF('10. kolo - Dobroslavice'!$Q$47="","",VLOOKUP(B12,'10. kolo - Dobroslavice'!$B$47:$Q$86,16,FALSE))</f>
        <v/>
      </c>
    </row>
    <row r="13" spans="1:14" s="8" customFormat="1" ht="21" customHeight="1" x14ac:dyDescent="0.15">
      <c r="A13" s="144" t="s">
        <v>26</v>
      </c>
      <c r="B13" s="28" t="s">
        <v>80</v>
      </c>
      <c r="C13" s="29">
        <f t="shared" si="0"/>
        <v>78</v>
      </c>
      <c r="D13" s="45">
        <f>IF('1. kolo - Děhylov'!$Q$29="","",VLOOKUP(B13,'1. kolo - Děhylov'!$B$29:$Q$58,16,FALSE))</f>
        <v>10</v>
      </c>
      <c r="E13" s="46">
        <f>IF('2. kolo - Bělá'!$Q$33="","",VLOOKUP(B13,'2. kolo - Bělá'!$B$33:$Q$58,16,FALSE))</f>
        <v>4</v>
      </c>
      <c r="F13" s="47">
        <f>IF('3. kolo - Závada'!$Q$29="","",VLOOKUP(B13,'3. kolo - Závada'!$B$29:$Q$54,16,FALSE))</f>
        <v>8</v>
      </c>
      <c r="G13" s="48">
        <f>IF('4. kolo - Dobroslavice'!$J$19="","",VLOOKUP(B13,'4. kolo - Dobroslavice'!$B$19:$J$33,9,FALSE))</f>
        <v>6</v>
      </c>
      <c r="H13" s="47">
        <f>IF('5. kolo - Hať'!$Q$31="","",VLOOKUP(B13,'5. kolo - Hať'!$B$31:$Q$60,16,FALSE))</f>
        <v>9</v>
      </c>
      <c r="I13" s="48">
        <f>IF('6. kolo - Darkovice'!$T$37="","",VLOOKUP(B13,'6. kolo - Darkovice'!$B$37:$T$70,19,FALSE))</f>
        <v>7</v>
      </c>
      <c r="J13" s="47">
        <f>IF('7. kolo - Bohuslavice'!$Q$31="","",VLOOKUP(B13,'7. kolo - Bohuslavice'!$B$31:$Q$58,16,FALSE))</f>
        <v>10</v>
      </c>
      <c r="K13" s="48">
        <v>5</v>
      </c>
      <c r="L13" s="47">
        <f>IF('8. kolo - Markvartovice'!$Q$35="","",VLOOKUP(B13,'8. kolo - Markvartovice'!$B$35:$Q$68,16,FALSE))</f>
        <v>3</v>
      </c>
      <c r="M13" s="48">
        <f>IF('9. kolo - Bobrovníky'!$Q$31="","",VLOOKUP(B13,'9. kolo - Bobrovníky'!$B$31:$Q$60,16,FALSE))</f>
        <v>16</v>
      </c>
      <c r="N13" s="143" t="str">
        <f>IF('10. kolo - Dobroslavice'!$Q$47="","",VLOOKUP(B13,'10. kolo - Dobroslavice'!$B$47:$Q$86,16,FALSE))</f>
        <v/>
      </c>
    </row>
    <row r="14" spans="1:14" s="8" customFormat="1" ht="21" customHeight="1" x14ac:dyDescent="0.15">
      <c r="A14" s="144" t="s">
        <v>27</v>
      </c>
      <c r="B14" s="5" t="s">
        <v>14</v>
      </c>
      <c r="C14" s="29">
        <f t="shared" si="0"/>
        <v>65</v>
      </c>
      <c r="D14" s="45">
        <f>IF('1. kolo - Děhylov'!$Q$29="","",VLOOKUP(B14,'1. kolo - Děhylov'!$B$29:$Q$58,16,FALSE))</f>
        <v>2</v>
      </c>
      <c r="E14" s="46">
        <f>IF('2. kolo - Bělá'!$Q$33="","",VLOOKUP(B14,'2. kolo - Bělá'!$B$33:$Q$58,16,FALSE))</f>
        <v>7</v>
      </c>
      <c r="F14" s="47">
        <f>IF('3. kolo - Závada'!$Q$29="","",VLOOKUP(B14,'3. kolo - Závada'!$B$29:$Q$54,16,FALSE))</f>
        <v>6</v>
      </c>
      <c r="G14" s="48">
        <f>IF('4. kolo - Dobroslavice'!$J$19="","",VLOOKUP(B14,'4. kolo - Dobroslavice'!$B$19:$J$33,9,FALSE))</f>
        <v>10</v>
      </c>
      <c r="H14" s="47">
        <f>IF('5. kolo - Hať'!$Q$31="","",VLOOKUP(B14,'5. kolo - Hať'!$B$31:$Q$60,16,FALSE))</f>
        <v>14</v>
      </c>
      <c r="I14" s="48">
        <f>IF('6. kolo - Darkovice'!$T$37="","",VLOOKUP(B14,'6. kolo - Darkovice'!$B$37:$T$70,19,FALSE))</f>
        <v>9</v>
      </c>
      <c r="J14" s="47">
        <v>0</v>
      </c>
      <c r="K14" s="48">
        <v>5</v>
      </c>
      <c r="L14" s="47">
        <f>IF('8. kolo - Markvartovice'!$Q$35="","",VLOOKUP(B14,'8. kolo - Markvartovice'!$B$35:$Q$68,16,FALSE))</f>
        <v>12</v>
      </c>
      <c r="M14" s="48">
        <v>0</v>
      </c>
      <c r="N14" s="143" t="str">
        <f>IF('10. kolo - Dobroslavice'!$Q$47="","",VLOOKUP(B14,'10. kolo - Dobroslavice'!$B$47:$Q$86,16,FALSE))</f>
        <v/>
      </c>
    </row>
    <row r="15" spans="1:14" s="8" customFormat="1" ht="21" customHeight="1" x14ac:dyDescent="0.15">
      <c r="A15" s="144" t="s">
        <v>28</v>
      </c>
      <c r="B15" s="28" t="s">
        <v>10</v>
      </c>
      <c r="C15" s="29">
        <f t="shared" si="0"/>
        <v>59</v>
      </c>
      <c r="D15" s="45">
        <f>IF('1. kolo - Děhylov'!$Q$29="","",VLOOKUP(B15,'1. kolo - Děhylov'!$B$29:$Q$58,16,FALSE))</f>
        <v>7</v>
      </c>
      <c r="E15" s="46">
        <f>IF('2. kolo - Bělá'!$Q$33="","",VLOOKUP(B15,'2. kolo - Bělá'!$B$33:$Q$58,16,FALSE))</f>
        <v>9</v>
      </c>
      <c r="F15" s="47">
        <f>IF('3. kolo - Závada'!$Q$29="","",VLOOKUP(B15,'3. kolo - Závada'!$B$29:$Q$54,16,FALSE))</f>
        <v>7</v>
      </c>
      <c r="G15" s="48">
        <f>IF('4. kolo - Dobroslavice'!$J$19="","",VLOOKUP(B15,'4. kolo - Dobroslavice'!$B$19:$J$33,9,FALSE))</f>
        <v>4</v>
      </c>
      <c r="H15" s="47">
        <f>IF('5. kolo - Hať'!$Q$31="","",VLOOKUP(B15,'5. kolo - Hať'!$B$31:$Q$60,16,FALSE))</f>
        <v>5</v>
      </c>
      <c r="I15" s="48">
        <f>IF('6. kolo - Darkovice'!$T$37="","",VLOOKUP(B15,'6. kolo - Darkovice'!$B$37:$T$70,19,FALSE))</f>
        <v>5</v>
      </c>
      <c r="J15" s="47">
        <f>IF('7. kolo - Bohuslavice'!$Q$31="","",VLOOKUP(B15,'7. kolo - Bohuslavice'!$B$31:$Q$58,16,FALSE))</f>
        <v>6</v>
      </c>
      <c r="K15" s="48">
        <v>5</v>
      </c>
      <c r="L15" s="47">
        <f>IF('8. kolo - Markvartovice'!$Q$35="","",VLOOKUP(B15,'8. kolo - Markvartovice'!$B$35:$Q$68,16,FALSE))</f>
        <v>7</v>
      </c>
      <c r="M15" s="48">
        <f>IF('9. kolo - Bobrovníky'!$Q$31="","",VLOOKUP(B15,'9. kolo - Bobrovníky'!$B$31:$Q$60,16,FALSE))</f>
        <v>4</v>
      </c>
      <c r="N15" s="143" t="str">
        <f>IF('10. kolo - Dobroslavice'!$Q$47="","",VLOOKUP(B15,'10. kolo - Dobroslavice'!$B$47:$Q$86,16,FALSE))</f>
        <v/>
      </c>
    </row>
    <row r="16" spans="1:14" s="8" customFormat="1" ht="21" customHeight="1" x14ac:dyDescent="0.15">
      <c r="A16" s="144" t="s">
        <v>29</v>
      </c>
      <c r="B16" s="28" t="s">
        <v>89</v>
      </c>
      <c r="C16" s="29">
        <f t="shared" si="0"/>
        <v>58</v>
      </c>
      <c r="D16" s="45">
        <f>IF('1. kolo - Děhylov'!$Q$29="","",VLOOKUP(B16,'1. kolo - Děhylov'!$B$29:$Q$58,16,FALSE))</f>
        <v>6</v>
      </c>
      <c r="E16" s="46">
        <f>IF('2. kolo - Bělá'!$Q$33="","",VLOOKUP(B16,'2. kolo - Bělá'!$B$33:$Q$58,16,FALSE))</f>
        <v>8</v>
      </c>
      <c r="F16" s="47">
        <f>IF('3. kolo - Závada'!$Q$29="","",VLOOKUP(B16,'3. kolo - Závada'!$B$29:$Q$54,16,FALSE))</f>
        <v>10</v>
      </c>
      <c r="G16" s="48">
        <f>IF('4. kolo - Dobroslavice'!$J$19="","",VLOOKUP(B16,'4. kolo - Dobroslavice'!$B$19:$J$33,9,FALSE))</f>
        <v>11</v>
      </c>
      <c r="H16" s="47">
        <f>IF('5. kolo - Hať'!$Q$31="","",VLOOKUP(B16,'5. kolo - Hať'!$B$31:$Q$60,16,FALSE))</f>
        <v>4</v>
      </c>
      <c r="I16" s="48">
        <f>IF('6. kolo - Darkovice'!$T$37="","",VLOOKUP(B16,'6. kolo - Darkovice'!$B$37:$T$70,19,FALSE))</f>
        <v>1</v>
      </c>
      <c r="J16" s="47">
        <f>IF('7. kolo - Bohuslavice'!$Q$31="","",VLOOKUP(B16,'7. kolo - Bohuslavice'!$B$31:$Q$58,16,FALSE))</f>
        <v>7</v>
      </c>
      <c r="K16" s="48">
        <v>0</v>
      </c>
      <c r="L16" s="47">
        <f>IF('8. kolo - Markvartovice'!$Q$35="","",VLOOKUP(B16,'8. kolo - Markvartovice'!$B$35:$Q$68,16,FALSE))</f>
        <v>5</v>
      </c>
      <c r="M16" s="48">
        <f>IF('9. kolo - Bobrovníky'!$Q$31="","",VLOOKUP(B16,'9. kolo - Bobrovníky'!$B$31:$Q$60,16,FALSE))</f>
        <v>6</v>
      </c>
      <c r="N16" s="143" t="str">
        <f>IF('10. kolo - Dobroslavice'!$Q$47="","",VLOOKUP(B16,'10. kolo - Dobroslavice'!$B$47:$Q$86,16,FALSE))</f>
        <v/>
      </c>
    </row>
    <row r="17" spans="1:14" s="8" customFormat="1" ht="21" customHeight="1" x14ac:dyDescent="0.15">
      <c r="A17" s="144" t="s">
        <v>31</v>
      </c>
      <c r="B17" s="28" t="s">
        <v>87</v>
      </c>
      <c r="C17" s="29">
        <f t="shared" si="0"/>
        <v>54</v>
      </c>
      <c r="D17" s="45">
        <f>IF('1. kolo - Děhylov'!$Q$29="","",VLOOKUP(B17,'1. kolo - Děhylov'!$B$29:$Q$58,16,FALSE))</f>
        <v>13</v>
      </c>
      <c r="E17" s="46">
        <v>0</v>
      </c>
      <c r="F17" s="47">
        <f>IF('3. kolo - Závada'!$Q$29="","",VLOOKUP(B17,'3. kolo - Závada'!$B$29:$Q$54,16,FALSE))</f>
        <v>9</v>
      </c>
      <c r="G17" s="48">
        <f>IF('4. kolo - Dobroslavice'!$J$19="","",VLOOKUP(B17,'4. kolo - Dobroslavice'!$B$19:$J$33,9,FALSE))</f>
        <v>5</v>
      </c>
      <c r="H17" s="47">
        <f>IF('5. kolo - Hať'!$Q$31="","",VLOOKUP(B17,'5. kolo - Hať'!$B$31:$Q$60,16,FALSE))</f>
        <v>2</v>
      </c>
      <c r="I17" s="48">
        <f>IF('6. kolo - Darkovice'!$T$37="","",VLOOKUP(B17,'6. kolo - Darkovice'!$B$37:$T$70,19,FALSE))</f>
        <v>4</v>
      </c>
      <c r="J17" s="47">
        <v>0</v>
      </c>
      <c r="K17" s="48">
        <v>5</v>
      </c>
      <c r="L17" s="47">
        <f>IF('8. kolo - Markvartovice'!$Q$35="","",VLOOKUP(B17,'8. kolo - Markvartovice'!$B$35:$Q$68,16,FALSE))</f>
        <v>8</v>
      </c>
      <c r="M17" s="48">
        <f>IF('9. kolo - Bobrovníky'!$Q$31="","",VLOOKUP(B17,'9. kolo - Bobrovníky'!$B$31:$Q$60,16,FALSE))</f>
        <v>8</v>
      </c>
      <c r="N17" s="143" t="str">
        <f>IF('10. kolo - Dobroslavice'!$Q$47="","",VLOOKUP(B17,'10. kolo - Dobroslavice'!$B$47:$Q$86,16,FALSE))</f>
        <v/>
      </c>
    </row>
    <row r="18" spans="1:14" s="8" customFormat="1" ht="21" customHeight="1" x14ac:dyDescent="0.15">
      <c r="A18" s="144" t="s">
        <v>45</v>
      </c>
      <c r="B18" s="39" t="s">
        <v>65</v>
      </c>
      <c r="C18" s="40">
        <f t="shared" si="0"/>
        <v>34</v>
      </c>
      <c r="D18" s="45">
        <v>0</v>
      </c>
      <c r="E18" s="46">
        <f>IF('2. kolo - Bělá'!$Q$33="","",VLOOKUP(B18,'2. kolo - Bělá'!$B$33:$Q$58,16,FALSE))</f>
        <v>6</v>
      </c>
      <c r="F18" s="47">
        <f>IF('3. kolo - Závada'!$Q$29="","",VLOOKUP(B18,'3. kolo - Závada'!$B$29:$Q$54,16,FALSE))</f>
        <v>4</v>
      </c>
      <c r="G18" s="48">
        <f>IF('4. kolo - Dobroslavice'!$J$19="","",VLOOKUP(B18,'4. kolo - Dobroslavice'!$B$19:$J$33,9,FALSE))</f>
        <v>3</v>
      </c>
      <c r="H18" s="47">
        <f>IF('5. kolo - Hať'!$Q$31="","",VLOOKUP(B18,'5. kolo - Hať'!$B$31:$Q$60,16,FALSE))</f>
        <v>3</v>
      </c>
      <c r="I18" s="48">
        <f>IF('6. kolo - Darkovice'!$T$37="","",VLOOKUP(B18,'6. kolo - Darkovice'!$B$37:$T$70,19,FALSE))</f>
        <v>6</v>
      </c>
      <c r="J18" s="47">
        <f>IF('7. kolo - Bohuslavice'!$Q$31="","",VLOOKUP(B18,'7. kolo - Bohuslavice'!$B$31:$Q$58,16,FALSE))</f>
        <v>3</v>
      </c>
      <c r="K18" s="48">
        <v>5</v>
      </c>
      <c r="L18" s="47">
        <f>IF('8. kolo - Markvartovice'!$Q$35="","",VLOOKUP(B18,'8. kolo - Markvartovice'!$B$35:$Q$68,16,FALSE))</f>
        <v>1</v>
      </c>
      <c r="M18" s="48">
        <f>IF('9. kolo - Bobrovníky'!$Q$31="","",VLOOKUP(B18,'9. kolo - Bobrovníky'!$B$31:$Q$60,16,FALSE))</f>
        <v>3</v>
      </c>
      <c r="N18" s="143" t="str">
        <f>IF('10. kolo - Dobroslavice'!$Q$47="","",VLOOKUP(B18,'10. kolo - Dobroslavice'!$B$47:$Q$86,16,FALSE))</f>
        <v/>
      </c>
    </row>
    <row r="19" spans="1:14" s="8" customFormat="1" ht="21" customHeight="1" x14ac:dyDescent="0.15">
      <c r="A19" s="144" t="s">
        <v>54</v>
      </c>
      <c r="B19" s="155" t="s">
        <v>8</v>
      </c>
      <c r="C19" s="40">
        <f t="shared" si="0"/>
        <v>21</v>
      </c>
      <c r="D19" s="45">
        <f>IF('1. kolo - Děhylov'!$Q$29="","",VLOOKUP(B19,'1. kolo - Děhylov'!$B$29:$Q$58,16,FALSE))</f>
        <v>3</v>
      </c>
      <c r="E19" s="46">
        <v>0</v>
      </c>
      <c r="F19" s="47">
        <v>0</v>
      </c>
      <c r="G19" s="48">
        <f>IF('4. kolo - Dobroslavice'!$J$19="","",VLOOKUP(B19,'4. kolo - Dobroslavice'!$B$19:$J$33,9,FALSE))</f>
        <v>2</v>
      </c>
      <c r="H19" s="47">
        <v>0</v>
      </c>
      <c r="I19" s="48">
        <f>IF('6. kolo - Darkovice'!$T$37="","",VLOOKUP(B19,'6. kolo - Darkovice'!$B$37:$T$70,19,FALSE))</f>
        <v>3</v>
      </c>
      <c r="J19" s="47">
        <f>IF('7. kolo - Bohuslavice'!$Q$31="","",VLOOKUP(B19,'7. kolo - Bohuslavice'!$B$31:$Q$58,16,FALSE))</f>
        <v>5</v>
      </c>
      <c r="K19" s="48">
        <v>5</v>
      </c>
      <c r="L19" s="47">
        <f>IF('8. kolo - Markvartovice'!$Q$35="","",VLOOKUP(B19,'8. kolo - Markvartovice'!$B$35:$Q$68,16,FALSE))</f>
        <v>1</v>
      </c>
      <c r="M19" s="48">
        <f>IF('9. kolo - Bobrovníky'!$Q$31="","",VLOOKUP(B19,'9. kolo - Bobrovníky'!$B$31:$Q$60,16,FALSE))</f>
        <v>2</v>
      </c>
      <c r="N19" s="143" t="str">
        <f>IF('10. kolo - Dobroslavice'!$Q$47="","",VLOOKUP(B19,'10. kolo - Dobroslavice'!$B$47:$Q$86,16,FALSE))</f>
        <v/>
      </c>
    </row>
    <row r="20" spans="1:14" ht="21" customHeight="1" x14ac:dyDescent="0.2">
      <c r="A20" s="144" t="s">
        <v>72</v>
      </c>
      <c r="B20" s="42" t="s">
        <v>88</v>
      </c>
      <c r="C20" s="40">
        <f t="shared" si="0"/>
        <v>17</v>
      </c>
      <c r="D20" s="45">
        <f>IF('1. kolo - Děhylov'!$Q$29="","",VLOOKUP(B20,'1. kolo - Děhylov'!$B$29:$Q$58,16,FALSE))</f>
        <v>5</v>
      </c>
      <c r="E20" s="46">
        <v>0</v>
      </c>
      <c r="F20" s="47">
        <v>0</v>
      </c>
      <c r="G20" s="48">
        <v>0</v>
      </c>
      <c r="H20" s="47">
        <v>0</v>
      </c>
      <c r="I20" s="48">
        <f>IF('6. kolo - Darkovice'!$T$37="","",VLOOKUP(B20,'6. kolo - Darkovice'!$B$37:$T$70,19,FALSE))</f>
        <v>1</v>
      </c>
      <c r="J20" s="47">
        <v>0</v>
      </c>
      <c r="K20" s="48">
        <v>5</v>
      </c>
      <c r="L20" s="47">
        <f>IF('8. kolo - Markvartovice'!$Q$35="","",VLOOKUP(B20,'8. kolo - Markvartovice'!$B$35:$Q$68,16,FALSE))</f>
        <v>6</v>
      </c>
      <c r="M20" s="48">
        <v>0</v>
      </c>
      <c r="N20" s="143" t="str">
        <f>IF('10. kolo - Dobroslavice'!$Q$47="","",VLOOKUP(B20,'10. kolo - Dobroslavice'!$B$47:$Q$86,16,FALSE))</f>
        <v/>
      </c>
    </row>
    <row r="21" spans="1:14" ht="21" customHeight="1" x14ac:dyDescent="0.2">
      <c r="A21" s="144" t="s">
        <v>73</v>
      </c>
      <c r="B21" s="155" t="s">
        <v>93</v>
      </c>
      <c r="C21" s="40">
        <f t="shared" si="0"/>
        <v>13</v>
      </c>
      <c r="D21" s="45">
        <v>0</v>
      </c>
      <c r="E21" s="46">
        <v>0</v>
      </c>
      <c r="F21" s="47">
        <v>0</v>
      </c>
      <c r="G21" s="48">
        <v>0</v>
      </c>
      <c r="H21" s="47">
        <v>0</v>
      </c>
      <c r="I21" s="48">
        <f>IF('6. kolo - Darkovice'!$T$37="","",VLOOKUP(B21,'6. kolo - Darkovice'!$B$37:$T$70,19,FALSE))</f>
        <v>2</v>
      </c>
      <c r="J21" s="47">
        <f>IF('7. kolo - Bohuslavice'!$Q$31="","",VLOOKUP(B21,'7. kolo - Bohuslavice'!$B$31:$Q$58,16,FALSE))</f>
        <v>4</v>
      </c>
      <c r="K21" s="48">
        <v>0</v>
      </c>
      <c r="L21" s="47">
        <f>IF('8. kolo - Markvartovice'!$Q$35="","",VLOOKUP(B21,'8. kolo - Markvartovice'!$B$35:$Q$68,16,FALSE))</f>
        <v>2</v>
      </c>
      <c r="M21" s="48">
        <f>IF('9. kolo - Bobrovníky'!$Q$31="","",VLOOKUP(B21,'9. kolo - Bobrovníky'!$B$31:$Q$60,16,FALSE))</f>
        <v>5</v>
      </c>
      <c r="N21" s="143" t="str">
        <f>IF('10. kolo - Dobroslavice'!$Q$47="","",VLOOKUP(B21,'10. kolo - Dobroslavice'!$B$47:$Q$86,16,FALSE))</f>
        <v/>
      </c>
    </row>
    <row r="22" spans="1:14" ht="21" customHeight="1" thickBot="1" x14ac:dyDescent="0.25">
      <c r="A22" s="145" t="s">
        <v>74</v>
      </c>
      <c r="B22" s="222" t="s">
        <v>9</v>
      </c>
      <c r="C22" s="147">
        <f t="shared" si="0"/>
        <v>12</v>
      </c>
      <c r="D22" s="148">
        <v>0</v>
      </c>
      <c r="E22" s="149">
        <v>0</v>
      </c>
      <c r="F22" s="150">
        <v>0</v>
      </c>
      <c r="G22" s="151">
        <v>0</v>
      </c>
      <c r="H22" s="150">
        <f>IF('5. kolo - Hať'!$Q$31="","",VLOOKUP(B22,'5. kolo - Hať'!$B$31:$Q$60,16,FALSE))</f>
        <v>7</v>
      </c>
      <c r="I22" s="229">
        <v>0</v>
      </c>
      <c r="J22" s="150">
        <v>0</v>
      </c>
      <c r="K22" s="151">
        <v>5</v>
      </c>
      <c r="L22" s="150">
        <v>0</v>
      </c>
      <c r="M22" s="151">
        <v>0</v>
      </c>
      <c r="N22" s="152" t="str">
        <f>IF('10. kolo - Dobroslavice'!$Q$47="","",VLOOKUP(B22,'10. kolo - Dobroslavice'!$B$47:$Q$86,16,FALSE))</f>
        <v/>
      </c>
    </row>
    <row r="23" spans="1:14" ht="21" customHeight="1" thickTop="1" x14ac:dyDescent="0.2">
      <c r="A23" s="230"/>
    </row>
    <row r="24" spans="1:14" ht="21" customHeight="1" x14ac:dyDescent="0.2"/>
    <row r="25" spans="1:14" ht="21" customHeight="1" x14ac:dyDescent="0.2"/>
    <row r="26" spans="1:14" ht="21" customHeight="1" x14ac:dyDescent="0.2"/>
    <row r="27" spans="1:14" ht="21" customHeight="1" x14ac:dyDescent="0.2"/>
    <row r="28" spans="1:14" ht="21" customHeight="1" x14ac:dyDescent="0.2"/>
    <row r="29" spans="1:14" ht="21" customHeight="1" x14ac:dyDescent="0.2"/>
    <row r="30" spans="1:14" ht="21" customHeight="1" x14ac:dyDescent="0.2"/>
    <row r="31" spans="1:14" ht="21" customHeight="1" x14ac:dyDescent="0.2"/>
    <row r="32" spans="1:14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</sheetData>
  <sheetProtection selectLockedCells="1" selectUnlockedCells="1"/>
  <mergeCells count="2">
    <mergeCell ref="A2:C2"/>
    <mergeCell ref="A1:N1"/>
  </mergeCells>
  <phoneticPr fontId="17" type="noConversion"/>
  <printOptions horizontalCentered="1"/>
  <pageMargins left="0.31496062992125984" right="0.31496062992125984" top="0.78740157480314965" bottom="0.78740157480314965" header="0.51181102362204722" footer="0.31496062992125984"/>
  <pageSetup paperSize="9" scale="72" firstPageNumber="0" orientation="landscape" r:id="rId1"/>
  <headerFooter alignWithMargins="0">
    <oddFooter>&amp;CHlučinská liga mládeže - 10. ročník 2021 / 2022&amp;RPro HLM zpracovad Durlák Jan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1"/>
  <sheetViews>
    <sheetView tabSelected="1" zoomScaleNormal="100" workbookViewId="0">
      <selection activeCell="E31" sqref="E31:E32"/>
    </sheetView>
  </sheetViews>
  <sheetFormatPr defaultRowHeight="15" x14ac:dyDescent="0.2"/>
  <cols>
    <col min="1" max="1" width="7.6640625" customWidth="1"/>
    <col min="2" max="2" width="18.4296875" customWidth="1"/>
    <col min="3" max="3" width="9.81640625" customWidth="1"/>
    <col min="4" max="4" width="9.953125" customWidth="1"/>
    <col min="5" max="5" width="11.43359375" customWidth="1"/>
    <col min="6" max="6" width="6.9921875" style="37" hidden="1" customWidth="1"/>
    <col min="7" max="7" width="11.43359375" customWidth="1"/>
    <col min="8" max="12" width="9.953125" style="30" customWidth="1"/>
    <col min="13" max="13" width="11.703125" style="30" customWidth="1"/>
    <col min="14" max="14" width="11.8359375" customWidth="1"/>
    <col min="15" max="15" width="11.296875" customWidth="1"/>
    <col min="16" max="16" width="11.56640625" customWidth="1"/>
    <col min="17" max="17" width="9.953125" customWidth="1"/>
    <col min="18" max="24" width="3.09375" customWidth="1"/>
    <col min="25" max="25" width="4.03515625" customWidth="1"/>
    <col min="26" max="27" width="5.109375" customWidth="1"/>
  </cols>
  <sheetData>
    <row r="1" spans="1:27" s="73" customFormat="1" ht="49.5" customHeight="1" thickTop="1" thickBot="1" x14ac:dyDescent="0.25">
      <c r="A1" s="265" t="s">
        <v>59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7"/>
      <c r="Z1" s="73">
        <v>2</v>
      </c>
      <c r="AA1" s="73">
        <v>2</v>
      </c>
    </row>
    <row r="2" spans="1:27" s="73" customFormat="1" ht="22.5" customHeight="1" thickTop="1" thickBot="1" x14ac:dyDescent="0.25">
      <c r="A2" s="268" t="s">
        <v>71</v>
      </c>
      <c r="B2" s="269"/>
      <c r="C2" s="260" t="s">
        <v>32</v>
      </c>
      <c r="D2" s="261"/>
      <c r="E2" s="261"/>
      <c r="F2" s="261"/>
      <c r="G2" s="74"/>
      <c r="H2" s="262" t="s">
        <v>83</v>
      </c>
      <c r="I2" s="262"/>
      <c r="J2" s="262"/>
      <c r="K2" s="262"/>
      <c r="L2" s="262"/>
      <c r="M2" s="262"/>
      <c r="N2" s="262"/>
      <c r="O2" s="270" t="s">
        <v>33</v>
      </c>
      <c r="P2" s="272" t="s">
        <v>91</v>
      </c>
      <c r="Q2" s="274" t="s">
        <v>34</v>
      </c>
    </row>
    <row r="3" spans="1:27" s="83" customFormat="1" ht="33.950000000000003" customHeight="1" thickBot="1" x14ac:dyDescent="0.25">
      <c r="A3" s="104" t="s">
        <v>35</v>
      </c>
      <c r="B3" s="105" t="s">
        <v>2</v>
      </c>
      <c r="C3" s="106"/>
      <c r="D3" s="107" t="s">
        <v>43</v>
      </c>
      <c r="E3" s="107" t="s">
        <v>36</v>
      </c>
      <c r="F3" s="108" t="s">
        <v>37</v>
      </c>
      <c r="G3" s="109" t="s">
        <v>37</v>
      </c>
      <c r="H3" s="107"/>
      <c r="I3" s="110" t="s">
        <v>38</v>
      </c>
      <c r="J3" s="110" t="s">
        <v>39</v>
      </c>
      <c r="K3" s="110" t="s">
        <v>40</v>
      </c>
      <c r="L3" s="110" t="s">
        <v>43</v>
      </c>
      <c r="M3" s="110" t="s">
        <v>36</v>
      </c>
      <c r="N3" s="111" t="s">
        <v>37</v>
      </c>
      <c r="O3" s="271"/>
      <c r="P3" s="273"/>
      <c r="Q3" s="275"/>
    </row>
    <row r="4" spans="1:27" ht="15.75" thickBot="1" x14ac:dyDescent="0.25">
      <c r="A4" s="239" t="s">
        <v>16</v>
      </c>
      <c r="B4" s="263" t="s">
        <v>78</v>
      </c>
      <c r="C4" s="63" t="s">
        <v>69</v>
      </c>
      <c r="D4" s="94">
        <v>17.489999999999998</v>
      </c>
      <c r="E4" s="243">
        <f>IF(D4="","",MAX(D4,D5))</f>
        <v>18.43</v>
      </c>
      <c r="F4" s="249">
        <f>IFERROR(IF(E4="","",RANK(E4,$E$4:$E$27,1)),"")</f>
        <v>1</v>
      </c>
      <c r="G4" s="251">
        <f>IFERROR(IF(E4="","",IF(E4="N",(MAX($F$4:$F$27)+1),F4)),"")</f>
        <v>1</v>
      </c>
      <c r="H4" s="68" t="s">
        <v>67</v>
      </c>
      <c r="I4" s="59">
        <v>68.11</v>
      </c>
      <c r="J4" s="94">
        <v>68.09</v>
      </c>
      <c r="K4" s="95"/>
      <c r="L4" s="31">
        <f>IF(I4="","",MAX(I4,J4)+K4)</f>
        <v>68.11</v>
      </c>
      <c r="M4" s="245">
        <f>IF(L4="","",MIN(L5,L4))</f>
        <v>68.11</v>
      </c>
      <c r="N4" s="247">
        <f>IF(M4="","",RANK(M4,$M$4:$M$27,1))</f>
        <v>3</v>
      </c>
      <c r="O4" s="234">
        <f>IF(N4="","",SUM(N4,G4))</f>
        <v>4</v>
      </c>
      <c r="P4" s="235">
        <f>IF(O4="","",RANK(O4,$O$4:$O$27,1))</f>
        <v>1</v>
      </c>
      <c r="Q4" s="237">
        <f>IF(P4="","",VLOOKUP(P4,'Bodové hodnocení'!$A$1:$B$36,2,FALSE))</f>
        <v>16</v>
      </c>
    </row>
    <row r="5" spans="1:27" ht="15.75" thickBot="1" x14ac:dyDescent="0.25">
      <c r="A5" s="253"/>
      <c r="B5" s="264"/>
      <c r="C5" s="65" t="s">
        <v>70</v>
      </c>
      <c r="D5" s="103">
        <v>18.43</v>
      </c>
      <c r="E5" s="244"/>
      <c r="F5" s="250"/>
      <c r="G5" s="252"/>
      <c r="H5" s="70" t="s">
        <v>68</v>
      </c>
      <c r="I5" s="60">
        <v>86.64</v>
      </c>
      <c r="J5" s="96">
        <v>86.52</v>
      </c>
      <c r="K5" s="97"/>
      <c r="L5" s="33">
        <f>IF(I5="","",MAX(I5,J5)+K5)</f>
        <v>86.64</v>
      </c>
      <c r="M5" s="256"/>
      <c r="N5" s="257"/>
      <c r="O5" s="234"/>
      <c r="P5" s="259"/>
      <c r="Q5" s="258"/>
    </row>
    <row r="6" spans="1:27" ht="15.95" customHeight="1" thickBot="1" x14ac:dyDescent="0.25">
      <c r="A6" s="239" t="s">
        <v>18</v>
      </c>
      <c r="B6" s="241" t="s">
        <v>53</v>
      </c>
      <c r="C6" s="63" t="s">
        <v>69</v>
      </c>
      <c r="D6" s="94">
        <v>47.05</v>
      </c>
      <c r="E6" s="243">
        <f>IF(D6="","",MAX(D6,D7))</f>
        <v>47.18</v>
      </c>
      <c r="F6" s="249">
        <f>IFERROR(IF(E6="","",RANK(E6,$E$4:$E$27,1)),"")</f>
        <v>10</v>
      </c>
      <c r="G6" s="251">
        <f>IFERROR(IF(E6="","",IF(E6="N",(MAX($F$4:$F$27)+1),F6)),"")</f>
        <v>10</v>
      </c>
      <c r="H6" s="68" t="s">
        <v>67</v>
      </c>
      <c r="I6" s="59">
        <v>67.349999999999994</v>
      </c>
      <c r="J6" s="94">
        <v>67.3</v>
      </c>
      <c r="K6" s="95"/>
      <c r="L6" s="31">
        <f>IF(I6="","",MAX(I6,J6)+K6)</f>
        <v>67.349999999999994</v>
      </c>
      <c r="M6" s="245">
        <f>IF(L6="","",MIN(L7,L6))</f>
        <v>67.349999999999994</v>
      </c>
      <c r="N6" s="247">
        <f>IF(M6="","",RANK(M6,$M$4:$M$27,1))</f>
        <v>2</v>
      </c>
      <c r="O6" s="234">
        <f>IF(N6="","",SUM(N6,G6))</f>
        <v>12</v>
      </c>
      <c r="P6" s="235">
        <v>7</v>
      </c>
      <c r="Q6" s="237">
        <f>IF(P6="","",VLOOKUP(P6,'Bodové hodnocení'!$A$1:$B$36,2,FALSE))</f>
        <v>10</v>
      </c>
    </row>
    <row r="7" spans="1:27" ht="15.95" customHeight="1" thickBot="1" x14ac:dyDescent="0.25">
      <c r="A7" s="253"/>
      <c r="B7" s="242"/>
      <c r="C7" s="65" t="s">
        <v>70</v>
      </c>
      <c r="D7" s="103">
        <v>47.18</v>
      </c>
      <c r="E7" s="244"/>
      <c r="F7" s="250"/>
      <c r="G7" s="252"/>
      <c r="H7" s="70" t="s">
        <v>68</v>
      </c>
      <c r="I7" s="60"/>
      <c r="J7" s="96"/>
      <c r="K7" s="97"/>
      <c r="L7" s="33" t="str">
        <f>IF(I7="","",MAX(I7,J7)+K7)</f>
        <v/>
      </c>
      <c r="M7" s="256"/>
      <c r="N7" s="257"/>
      <c r="O7" s="234"/>
      <c r="P7" s="259"/>
      <c r="Q7" s="258"/>
      <c r="Y7" s="38"/>
    </row>
    <row r="8" spans="1:27" ht="15.95" customHeight="1" thickBot="1" x14ac:dyDescent="0.25">
      <c r="A8" s="239" t="s">
        <v>19</v>
      </c>
      <c r="B8" s="241" t="s">
        <v>81</v>
      </c>
      <c r="C8" s="63" t="s">
        <v>69</v>
      </c>
      <c r="D8" s="94">
        <v>24.14</v>
      </c>
      <c r="E8" s="243">
        <f>IF(D8="","",MAX(D8,D9))</f>
        <v>24.14</v>
      </c>
      <c r="F8" s="249">
        <f>IFERROR(IF(E8="","",RANK(E8,$E$4:$E$27,1)),"")</f>
        <v>6</v>
      </c>
      <c r="G8" s="251">
        <f>IFERROR(IF(E8="","",IF(E8="N",(MAX($F$4:$F$27)+1),F8)),"")</f>
        <v>6</v>
      </c>
      <c r="H8" s="68" t="s">
        <v>67</v>
      </c>
      <c r="I8" s="59">
        <v>68.430000000000007</v>
      </c>
      <c r="J8" s="94">
        <v>68.53</v>
      </c>
      <c r="K8" s="95"/>
      <c r="L8" s="31">
        <f t="shared" ref="L8:L23" si="0">IF(I8="","",MAX(I8,J8)+K8)</f>
        <v>68.53</v>
      </c>
      <c r="M8" s="245">
        <f>IF(L8="","",MIN(L9,L8))</f>
        <v>68.53</v>
      </c>
      <c r="N8" s="247">
        <f>IF(M8="","",RANK(M8,$M$4:$M$27,1))</f>
        <v>4</v>
      </c>
      <c r="O8" s="234">
        <f>IF(N8="","",SUM(N8,G8))</f>
        <v>10</v>
      </c>
      <c r="P8" s="235">
        <f>IF(O8="","",RANK(O8,$O$4:$O$27,1))</f>
        <v>4</v>
      </c>
      <c r="Q8" s="237">
        <f>IF(P8="","",VLOOKUP(P8,'Bodové hodnocení'!$A$1:$B$36,2,FALSE))</f>
        <v>13</v>
      </c>
      <c r="Y8" s="38"/>
    </row>
    <row r="9" spans="1:27" ht="15.95" customHeight="1" thickBot="1" x14ac:dyDescent="0.25">
      <c r="A9" s="253"/>
      <c r="B9" s="242"/>
      <c r="C9" s="65" t="s">
        <v>70</v>
      </c>
      <c r="D9" s="103">
        <v>22.69</v>
      </c>
      <c r="E9" s="244"/>
      <c r="F9" s="250"/>
      <c r="G9" s="252"/>
      <c r="H9" s="70" t="s">
        <v>68</v>
      </c>
      <c r="I9" s="60"/>
      <c r="J9" s="96"/>
      <c r="K9" s="97"/>
      <c r="L9" s="33" t="str">
        <f t="shared" si="0"/>
        <v/>
      </c>
      <c r="M9" s="256"/>
      <c r="N9" s="257"/>
      <c r="O9" s="234"/>
      <c r="P9" s="259"/>
      <c r="Q9" s="258"/>
      <c r="Y9" s="38"/>
    </row>
    <row r="10" spans="1:27" ht="15.95" customHeight="1" thickBot="1" x14ac:dyDescent="0.25">
      <c r="A10" s="240" t="s">
        <v>20</v>
      </c>
      <c r="B10" s="254" t="s">
        <v>79</v>
      </c>
      <c r="C10" s="66" t="s">
        <v>69</v>
      </c>
      <c r="D10" s="58">
        <v>20.87</v>
      </c>
      <c r="E10" s="243">
        <f>IF(D10="","",MAX(D10,D11))</f>
        <v>20.87</v>
      </c>
      <c r="F10" s="276">
        <f>IFERROR(IF(E10="","",RANK(E10,$E$4:$E$27,1)),"")</f>
        <v>2</v>
      </c>
      <c r="G10" s="277">
        <f>IFERROR(IF(E10="","",IF(E10="N",(MAX($F$4:$F$27)+1),F10)),"")</f>
        <v>2</v>
      </c>
      <c r="H10" s="71" t="s">
        <v>67</v>
      </c>
      <c r="I10" s="98">
        <v>78</v>
      </c>
      <c r="J10" s="58">
        <v>77.98</v>
      </c>
      <c r="K10" s="99"/>
      <c r="L10" s="34">
        <f t="shared" si="0"/>
        <v>78</v>
      </c>
      <c r="M10" s="246">
        <f>IF(L10="","",MIN(L11,L10))</f>
        <v>78</v>
      </c>
      <c r="N10" s="248">
        <f>IF(M10="","",RANK(M10,$M$4:$M$27,1))</f>
        <v>5</v>
      </c>
      <c r="O10" s="255">
        <f>IF(N10="","",SUM(N10,G10))</f>
        <v>7</v>
      </c>
      <c r="P10" s="236">
        <f>IF(O10="","",RANK(O10,$O$4:$O$27,1))</f>
        <v>3</v>
      </c>
      <c r="Q10" s="238">
        <f>IF(P10="","",VLOOKUP(P10,'Bodové hodnocení'!$A$1:$B$36,2,FALSE))</f>
        <v>14</v>
      </c>
      <c r="Y10" s="38"/>
    </row>
    <row r="11" spans="1:27" ht="15.95" customHeight="1" thickBot="1" x14ac:dyDescent="0.25">
      <c r="A11" s="253"/>
      <c r="B11" s="242"/>
      <c r="C11" s="65" t="s">
        <v>70</v>
      </c>
      <c r="D11" s="103">
        <v>20.68</v>
      </c>
      <c r="E11" s="244"/>
      <c r="F11" s="250"/>
      <c r="G11" s="252"/>
      <c r="H11" s="70" t="s">
        <v>68</v>
      </c>
      <c r="I11" s="60">
        <v>114.61</v>
      </c>
      <c r="J11" s="96">
        <v>114.53</v>
      </c>
      <c r="K11" s="97"/>
      <c r="L11" s="33">
        <f t="shared" si="0"/>
        <v>114.61</v>
      </c>
      <c r="M11" s="246"/>
      <c r="N11" s="248"/>
      <c r="O11" s="234"/>
      <c r="P11" s="236"/>
      <c r="Q11" s="238"/>
      <c r="Y11" s="38"/>
    </row>
    <row r="12" spans="1:27" ht="15.95" customHeight="1" thickBot="1" x14ac:dyDescent="0.25">
      <c r="A12" s="240" t="s">
        <v>21</v>
      </c>
      <c r="B12" s="241" t="s">
        <v>93</v>
      </c>
      <c r="C12" s="66" t="s">
        <v>69</v>
      </c>
      <c r="D12" s="58">
        <v>53.04</v>
      </c>
      <c r="E12" s="243">
        <f>IF(D12="","",MAX(D12,D13))</f>
        <v>54.65</v>
      </c>
      <c r="F12" s="249">
        <f>IFERROR(IF(E12="","",RANK(E12,$E$4:$E$27,1)),"")</f>
        <v>12</v>
      </c>
      <c r="G12" s="251">
        <f>IFERROR(IF(E12="","",IF(E12="N",(MAX($F$4:$F$27)+1),F12)),"")</f>
        <v>12</v>
      </c>
      <c r="H12" s="71" t="s">
        <v>67</v>
      </c>
      <c r="I12" s="98">
        <v>95.2</v>
      </c>
      <c r="J12" s="58">
        <v>94.99</v>
      </c>
      <c r="K12" s="99"/>
      <c r="L12" s="31">
        <f t="shared" si="0"/>
        <v>95.2</v>
      </c>
      <c r="M12" s="245">
        <f>IF(L12="","",MIN(L13,L12))</f>
        <v>95.2</v>
      </c>
      <c r="N12" s="247">
        <f>IF(M12="","",RANK(M12,$M$4:$M$27,1))</f>
        <v>10</v>
      </c>
      <c r="O12" s="234">
        <f>IF(N12="","",SUM(N12,G12))</f>
        <v>22</v>
      </c>
      <c r="P12" s="235">
        <f>IF(O12="","",RANK(O12,$O$4:$O$27,1))</f>
        <v>12</v>
      </c>
      <c r="Q12" s="237">
        <f>IF(P12="","",VLOOKUP(P12,'Bodové hodnocení'!$A$1:$B$36,2,FALSE))</f>
        <v>5</v>
      </c>
      <c r="Y12" s="38"/>
    </row>
    <row r="13" spans="1:27" ht="15.95" customHeight="1" thickBot="1" x14ac:dyDescent="0.25">
      <c r="A13" s="240"/>
      <c r="B13" s="242"/>
      <c r="C13" s="64" t="s">
        <v>70</v>
      </c>
      <c r="D13" s="102">
        <v>54.65</v>
      </c>
      <c r="E13" s="244"/>
      <c r="F13" s="250"/>
      <c r="G13" s="252"/>
      <c r="H13" s="69" t="s">
        <v>68</v>
      </c>
      <c r="I13" s="61"/>
      <c r="J13" s="92"/>
      <c r="K13" s="93"/>
      <c r="L13" s="33" t="str">
        <f t="shared" si="0"/>
        <v/>
      </c>
      <c r="M13" s="246"/>
      <c r="N13" s="248"/>
      <c r="O13" s="234"/>
      <c r="P13" s="236"/>
      <c r="Q13" s="238"/>
      <c r="Y13" s="38"/>
    </row>
    <row r="14" spans="1:27" ht="15.95" customHeight="1" thickBot="1" x14ac:dyDescent="0.25">
      <c r="A14" s="239" t="s">
        <v>22</v>
      </c>
      <c r="B14" s="241" t="s">
        <v>14</v>
      </c>
      <c r="C14" s="63" t="s">
        <v>69</v>
      </c>
      <c r="D14" s="94">
        <v>27.2</v>
      </c>
      <c r="E14" s="243">
        <f>IF(D14="","",MAX(D14,D15))</f>
        <v>27.24</v>
      </c>
      <c r="F14" s="249">
        <f>IFERROR(IF(E14="","",RANK(E14,$E$4:$E$27,1)),"")</f>
        <v>9</v>
      </c>
      <c r="G14" s="251">
        <f>IFERROR(IF(E14="","",IF(E14="N",(MAX($F$4:$F$27)+1),F14)),"")</f>
        <v>9</v>
      </c>
      <c r="H14" s="68" t="s">
        <v>67</v>
      </c>
      <c r="I14" s="59">
        <v>104.01</v>
      </c>
      <c r="J14" s="94">
        <v>104.07</v>
      </c>
      <c r="K14" s="95"/>
      <c r="L14" s="31">
        <f t="shared" si="0"/>
        <v>104.07</v>
      </c>
      <c r="M14" s="245">
        <f>IF(L14="","",MIN(L15,L14))</f>
        <v>104.07</v>
      </c>
      <c r="N14" s="247">
        <f>IF(M14="","",RANK(M14,$M$4:$M$27,1))</f>
        <v>12</v>
      </c>
      <c r="O14" s="234">
        <f>IF(N14="","",SUM(N14,G14))</f>
        <v>21</v>
      </c>
      <c r="P14" s="235">
        <f>IF(O14="","",RANK(O14,$O$4:$O$27,1))</f>
        <v>11</v>
      </c>
      <c r="Q14" s="237">
        <f>IF(P14="","",VLOOKUP(P14,'Bodové hodnocení'!$A$1:$B$36,2,FALSE))</f>
        <v>6</v>
      </c>
      <c r="Y14" s="38"/>
    </row>
    <row r="15" spans="1:27" ht="15.95" customHeight="1" thickBot="1" x14ac:dyDescent="0.25">
      <c r="A15" s="253"/>
      <c r="B15" s="242"/>
      <c r="C15" s="65" t="s">
        <v>70</v>
      </c>
      <c r="D15" s="103">
        <v>27.24</v>
      </c>
      <c r="E15" s="244"/>
      <c r="F15" s="250"/>
      <c r="G15" s="252"/>
      <c r="H15" s="70" t="s">
        <v>68</v>
      </c>
      <c r="I15" s="60">
        <v>119.74</v>
      </c>
      <c r="J15" s="96">
        <v>119.61</v>
      </c>
      <c r="K15" s="97"/>
      <c r="L15" s="33">
        <f t="shared" si="0"/>
        <v>119.74</v>
      </c>
      <c r="M15" s="246"/>
      <c r="N15" s="248"/>
      <c r="O15" s="234"/>
      <c r="P15" s="236"/>
      <c r="Q15" s="238"/>
      <c r="Y15" s="38"/>
    </row>
    <row r="16" spans="1:27" ht="15.95" customHeight="1" thickBot="1" x14ac:dyDescent="0.25">
      <c r="A16" s="240" t="s">
        <v>23</v>
      </c>
      <c r="B16" s="241" t="s">
        <v>5</v>
      </c>
      <c r="C16" s="66" t="s">
        <v>69</v>
      </c>
      <c r="D16" s="58">
        <v>21.74</v>
      </c>
      <c r="E16" s="243">
        <f>IF(D16="","",MAX(D16,D17))</f>
        <v>22.83</v>
      </c>
      <c r="F16" s="249">
        <f>IFERROR(IF(E16="","",RANK(E16,$E$4:$E$27,1)),"")</f>
        <v>4</v>
      </c>
      <c r="G16" s="251">
        <f>IFERROR(IF(E16="","",IF(E16="N",(MAX($F$4:$F$27)+1),F16)),"")</f>
        <v>4</v>
      </c>
      <c r="H16" s="71" t="s">
        <v>67</v>
      </c>
      <c r="I16" s="98">
        <v>77.87</v>
      </c>
      <c r="J16" s="58">
        <v>77.78</v>
      </c>
      <c r="K16" s="99">
        <v>10</v>
      </c>
      <c r="L16" s="31">
        <f t="shared" si="0"/>
        <v>87.87</v>
      </c>
      <c r="M16" s="245">
        <f>IF(L16="","",MIN(L17,L16))</f>
        <v>87.87</v>
      </c>
      <c r="N16" s="247">
        <f>IF(M16="","",RANK(M16,$M$4:$M$27,1))</f>
        <v>8</v>
      </c>
      <c r="O16" s="234">
        <f>IF(N16="","",SUM(N16,G16))</f>
        <v>12</v>
      </c>
      <c r="P16" s="235">
        <f>IF(O16="","",RANK(O16,$O$4:$O$27,1))</f>
        <v>5</v>
      </c>
      <c r="Q16" s="237">
        <f>IF(P16="","",VLOOKUP(P16,'Bodové hodnocení'!$A$1:$B$36,2,FALSE))</f>
        <v>12</v>
      </c>
      <c r="Y16" s="38"/>
    </row>
    <row r="17" spans="1:25" ht="15.95" customHeight="1" thickBot="1" x14ac:dyDescent="0.25">
      <c r="A17" s="240"/>
      <c r="B17" s="242"/>
      <c r="C17" s="64" t="s">
        <v>70</v>
      </c>
      <c r="D17" s="102">
        <v>22.83</v>
      </c>
      <c r="E17" s="244"/>
      <c r="F17" s="250"/>
      <c r="G17" s="252"/>
      <c r="H17" s="69" t="s">
        <v>68</v>
      </c>
      <c r="I17" s="61"/>
      <c r="J17" s="92"/>
      <c r="K17" s="93"/>
      <c r="L17" s="33" t="str">
        <f t="shared" si="0"/>
        <v/>
      </c>
      <c r="M17" s="246"/>
      <c r="N17" s="248"/>
      <c r="O17" s="234"/>
      <c r="P17" s="236"/>
      <c r="Q17" s="238"/>
      <c r="Y17" s="38"/>
    </row>
    <row r="18" spans="1:25" ht="15.95" customHeight="1" thickBot="1" x14ac:dyDescent="0.25">
      <c r="A18" s="239" t="s">
        <v>25</v>
      </c>
      <c r="B18" s="241" t="s">
        <v>4</v>
      </c>
      <c r="C18" s="63" t="s">
        <v>69</v>
      </c>
      <c r="D18" s="94">
        <v>47.33</v>
      </c>
      <c r="E18" s="243">
        <f>IF(D18="","",MAX(D18,D19))</f>
        <v>47.33</v>
      </c>
      <c r="F18" s="249">
        <f>IFERROR(IF(E18="","",RANK(E18,$E$4:$E$27,1)),"")</f>
        <v>11</v>
      </c>
      <c r="G18" s="251">
        <f>IFERROR(IF(E18="","",IF(E18="N",(MAX($F$4:$F$27)+1),F18)),"")</f>
        <v>11</v>
      </c>
      <c r="H18" s="68" t="s">
        <v>67</v>
      </c>
      <c r="I18" s="59">
        <v>79.62</v>
      </c>
      <c r="J18" s="94">
        <v>79.650000000000006</v>
      </c>
      <c r="K18" s="95"/>
      <c r="L18" s="31">
        <f t="shared" si="0"/>
        <v>79.650000000000006</v>
      </c>
      <c r="M18" s="245">
        <f>IF(L18="","",MIN(L19,L18))</f>
        <v>79.650000000000006</v>
      </c>
      <c r="N18" s="247">
        <f>IF(M18="","",RANK(M18,$M$4:$M$27,1))</f>
        <v>6</v>
      </c>
      <c r="O18" s="234">
        <f>IF(N18="","",SUM(N18,G18))</f>
        <v>17</v>
      </c>
      <c r="P18" s="235">
        <v>9</v>
      </c>
      <c r="Q18" s="237">
        <f>IF(P18="","",VLOOKUP(P18,'Bodové hodnocení'!$A$1:$B$36,2,FALSE))</f>
        <v>8</v>
      </c>
      <c r="Y18" s="38"/>
    </row>
    <row r="19" spans="1:25" ht="15.95" customHeight="1" thickBot="1" x14ac:dyDescent="0.25">
      <c r="A19" s="253"/>
      <c r="B19" s="242"/>
      <c r="C19" s="65" t="s">
        <v>70</v>
      </c>
      <c r="D19" s="103">
        <v>47.03</v>
      </c>
      <c r="E19" s="244"/>
      <c r="F19" s="250"/>
      <c r="G19" s="252"/>
      <c r="H19" s="70" t="s">
        <v>68</v>
      </c>
      <c r="I19" s="60"/>
      <c r="J19" s="96"/>
      <c r="K19" s="97"/>
      <c r="L19" s="33" t="str">
        <f t="shared" si="0"/>
        <v/>
      </c>
      <c r="M19" s="246"/>
      <c r="N19" s="248"/>
      <c r="O19" s="234"/>
      <c r="P19" s="236"/>
      <c r="Q19" s="238"/>
      <c r="Y19" s="38"/>
    </row>
    <row r="20" spans="1:25" ht="15.95" customHeight="1" thickBot="1" x14ac:dyDescent="0.25">
      <c r="A20" s="240" t="s">
        <v>26</v>
      </c>
      <c r="B20" s="241" t="s">
        <v>10</v>
      </c>
      <c r="C20" s="66" t="s">
        <v>69</v>
      </c>
      <c r="D20" s="58">
        <v>25.03</v>
      </c>
      <c r="E20" s="243">
        <f>IF(D20="","",MAX(D20,D21))</f>
        <v>25.37</v>
      </c>
      <c r="F20" s="249">
        <f>IFERROR(IF(E20="","",RANK(E20,$E$4:$E$27,1)),"")</f>
        <v>7</v>
      </c>
      <c r="G20" s="251">
        <f>IFERROR(IF(E20="","",IF(E20="N",(MAX($F$4:$F$27)+1),F20)),"")</f>
        <v>7</v>
      </c>
      <c r="H20" s="71" t="s">
        <v>67</v>
      </c>
      <c r="I20" s="98">
        <v>99.97</v>
      </c>
      <c r="J20" s="58">
        <v>100.06</v>
      </c>
      <c r="K20" s="99"/>
      <c r="L20" s="31">
        <f t="shared" si="0"/>
        <v>100.06</v>
      </c>
      <c r="M20" s="245">
        <f>IF(L20="","",MIN(L21,L20))</f>
        <v>100.06</v>
      </c>
      <c r="N20" s="247">
        <f>IF(M20="","",RANK(M20,$M$4:$M$27,1))</f>
        <v>11</v>
      </c>
      <c r="O20" s="234">
        <f>IF(N20="","",SUM(N20,G20))</f>
        <v>18</v>
      </c>
      <c r="P20" s="235">
        <f>IF(O20="","",RANK(O20,$O$4:$O$27,1))</f>
        <v>10</v>
      </c>
      <c r="Q20" s="237">
        <f>IF(P20="","",VLOOKUP(P20,'Bodové hodnocení'!$A$1:$B$36,2,FALSE))</f>
        <v>7</v>
      </c>
      <c r="Y20" s="38"/>
    </row>
    <row r="21" spans="1:25" ht="15.95" customHeight="1" thickBot="1" x14ac:dyDescent="0.25">
      <c r="A21" s="240"/>
      <c r="B21" s="242"/>
      <c r="C21" s="64" t="s">
        <v>70</v>
      </c>
      <c r="D21" s="102">
        <v>25.37</v>
      </c>
      <c r="E21" s="244"/>
      <c r="F21" s="250"/>
      <c r="G21" s="252"/>
      <c r="H21" s="69" t="s">
        <v>68</v>
      </c>
      <c r="I21" s="61">
        <v>175.2</v>
      </c>
      <c r="J21" s="92">
        <v>175.02</v>
      </c>
      <c r="K21" s="93"/>
      <c r="L21" s="33">
        <f t="shared" si="0"/>
        <v>175.2</v>
      </c>
      <c r="M21" s="246"/>
      <c r="N21" s="248"/>
      <c r="O21" s="234"/>
      <c r="P21" s="236"/>
      <c r="Q21" s="238"/>
    </row>
    <row r="22" spans="1:25" ht="15.95" customHeight="1" thickBot="1" x14ac:dyDescent="0.25">
      <c r="A22" s="239" t="s">
        <v>27</v>
      </c>
      <c r="B22" s="241" t="s">
        <v>9</v>
      </c>
      <c r="C22" s="63" t="s">
        <v>69</v>
      </c>
      <c r="D22" s="94">
        <v>26.6</v>
      </c>
      <c r="E22" s="243">
        <f>IF(D22="","",MAX(D22,D23))</f>
        <v>26.6</v>
      </c>
      <c r="F22" s="249">
        <f>IFERROR(IF(E22="","",RANK(E22,$E$4:$E$27,1)),"")</f>
        <v>8</v>
      </c>
      <c r="G22" s="251">
        <f>IFERROR(IF(E22="","",IF(E22="N",(MAX($F$4:$F$27)+1),F22)),"")</f>
        <v>8</v>
      </c>
      <c r="H22" s="68" t="s">
        <v>67</v>
      </c>
      <c r="I22" s="59">
        <v>89.68</v>
      </c>
      <c r="J22" s="94">
        <v>89.74</v>
      </c>
      <c r="K22" s="95"/>
      <c r="L22" s="31">
        <f t="shared" si="0"/>
        <v>89.74</v>
      </c>
      <c r="M22" s="245">
        <f>IF(L22="","",MIN(L23,L22))</f>
        <v>89.74</v>
      </c>
      <c r="N22" s="247">
        <f>IF(M22="","",RANK(M22,$M$4:$M$27,1))</f>
        <v>9</v>
      </c>
      <c r="O22" s="234">
        <f>IF(N22="","",SUM(N22,G22))</f>
        <v>17</v>
      </c>
      <c r="P22" s="235">
        <f>IF(O22="","",RANK(O22,$O$4:$O$27,1))</f>
        <v>8</v>
      </c>
      <c r="Q22" s="237">
        <f>IF(P22="","",VLOOKUP(P22,'Bodové hodnocení'!$A$1:$B$36,2,FALSE))</f>
        <v>9</v>
      </c>
    </row>
    <row r="23" spans="1:25" ht="15.95" customHeight="1" thickBot="1" x14ac:dyDescent="0.25">
      <c r="A23" s="240"/>
      <c r="B23" s="242"/>
      <c r="C23" s="64" t="s">
        <v>70</v>
      </c>
      <c r="D23" s="102">
        <v>26.08</v>
      </c>
      <c r="E23" s="244"/>
      <c r="F23" s="250"/>
      <c r="G23" s="252"/>
      <c r="H23" s="69" t="s">
        <v>68</v>
      </c>
      <c r="I23" s="61"/>
      <c r="J23" s="92"/>
      <c r="K23" s="93"/>
      <c r="L23" s="32" t="str">
        <f t="shared" si="0"/>
        <v/>
      </c>
      <c r="M23" s="246"/>
      <c r="N23" s="248"/>
      <c r="O23" s="234"/>
      <c r="P23" s="236"/>
      <c r="Q23" s="238"/>
    </row>
    <row r="24" spans="1:25" ht="14.45" customHeight="1" thickBot="1" x14ac:dyDescent="0.25">
      <c r="A24" s="239" t="s">
        <v>28</v>
      </c>
      <c r="B24" s="241" t="s">
        <v>17</v>
      </c>
      <c r="C24" s="63" t="s">
        <v>69</v>
      </c>
      <c r="D24" s="94">
        <v>21.8</v>
      </c>
      <c r="E24" s="243">
        <f>IF(D24="","",MAX(D24,D25))</f>
        <v>21.8</v>
      </c>
      <c r="F24" s="249">
        <f>IFERROR(IF(E24="","",RANK(E24,$E$4:$E$27,1)),"")</f>
        <v>3</v>
      </c>
      <c r="G24" s="251">
        <f>IFERROR(IF(E24="","",IF(E24="N",(MAX($F$4:$F$27)+1),F24)),"")</f>
        <v>3</v>
      </c>
      <c r="H24" s="68" t="s">
        <v>67</v>
      </c>
      <c r="I24" s="59">
        <v>64.03</v>
      </c>
      <c r="J24" s="94">
        <v>63.94</v>
      </c>
      <c r="K24" s="95"/>
      <c r="L24" s="31">
        <f>IF(I24="","",MAX(I24,J24)+K24)</f>
        <v>64.03</v>
      </c>
      <c r="M24" s="245">
        <f>IF(L24="","",MIN(L25,L24))</f>
        <v>64.03</v>
      </c>
      <c r="N24" s="247">
        <f>IF(M24="","",RANK(M24,$M$4:$M$27,1))</f>
        <v>1</v>
      </c>
      <c r="O24" s="234">
        <f>IF(N24="","",SUM(N24,G24))</f>
        <v>4</v>
      </c>
      <c r="P24" s="235">
        <v>2</v>
      </c>
      <c r="Q24" s="237">
        <f>IF(P24="","",VLOOKUP(P24,'Bodové hodnocení'!$A$1:$B$36,2,FALSE))</f>
        <v>15</v>
      </c>
    </row>
    <row r="25" spans="1:25" ht="15.95" customHeight="1" thickBot="1" x14ac:dyDescent="0.25">
      <c r="A25" s="240"/>
      <c r="B25" s="242"/>
      <c r="C25" s="64" t="s">
        <v>70</v>
      </c>
      <c r="D25" s="102">
        <v>21.21</v>
      </c>
      <c r="E25" s="244"/>
      <c r="F25" s="250"/>
      <c r="G25" s="252"/>
      <c r="H25" s="69" t="s">
        <v>68</v>
      </c>
      <c r="I25" s="61"/>
      <c r="J25" s="92"/>
      <c r="K25" s="93"/>
      <c r="L25" s="32" t="str">
        <f>IF(I25="","",MAX(I25,J25)+K25)</f>
        <v/>
      </c>
      <c r="M25" s="246"/>
      <c r="N25" s="248"/>
      <c r="O25" s="234"/>
      <c r="P25" s="236"/>
      <c r="Q25" s="238"/>
    </row>
    <row r="26" spans="1:25" ht="15.95" customHeight="1" thickBot="1" x14ac:dyDescent="0.25">
      <c r="A26" s="278" t="s">
        <v>29</v>
      </c>
      <c r="B26" s="241" t="s">
        <v>12</v>
      </c>
      <c r="C26" s="63" t="s">
        <v>69</v>
      </c>
      <c r="D26" s="94">
        <v>21.53</v>
      </c>
      <c r="E26" s="243">
        <f>IF(D26="","",MAX(D26,D27))</f>
        <v>23.64</v>
      </c>
      <c r="F26" s="249">
        <f>IFERROR(IF(E26="","",RANK(E26,$E$4:$E$27,1)),"")</f>
        <v>5</v>
      </c>
      <c r="G26" s="251">
        <f>IFERROR(IF(E26="","",IF(E26="N",(MAX($F$4:$F$27)+1),F26)),"")</f>
        <v>5</v>
      </c>
      <c r="H26" s="68" t="s">
        <v>67</v>
      </c>
      <c r="I26" s="59">
        <v>87.79</v>
      </c>
      <c r="J26" s="94">
        <v>87.52</v>
      </c>
      <c r="K26" s="95"/>
      <c r="L26" s="31">
        <f>IF(I26="","",MAX(I26,J26)+K26)</f>
        <v>87.79</v>
      </c>
      <c r="M26" s="245">
        <f>IF(L26="","",MIN(L27,L26))</f>
        <v>87.79</v>
      </c>
      <c r="N26" s="247">
        <f>IF(M26="","",RANK(M26,$M$4:$M$27,1))</f>
        <v>7</v>
      </c>
      <c r="O26" s="234">
        <f>IF(N26="","",SUM(N26,G26))</f>
        <v>12</v>
      </c>
      <c r="P26" s="235">
        <v>6</v>
      </c>
      <c r="Q26" s="237">
        <f>IF(P26="","",VLOOKUP(P26,'Bodové hodnocení'!$A$1:$B$36,2,FALSE))</f>
        <v>11</v>
      </c>
    </row>
    <row r="27" spans="1:25" ht="15.95" customHeight="1" thickBot="1" x14ac:dyDescent="0.25">
      <c r="A27" s="279"/>
      <c r="B27" s="280"/>
      <c r="C27" s="67" t="s">
        <v>70</v>
      </c>
      <c r="D27" s="100">
        <v>23.64</v>
      </c>
      <c r="E27" s="281"/>
      <c r="F27" s="282"/>
      <c r="G27" s="283"/>
      <c r="H27" s="72" t="s">
        <v>68</v>
      </c>
      <c r="I27" s="62">
        <v>104.21</v>
      </c>
      <c r="J27" s="100">
        <v>104.16</v>
      </c>
      <c r="K27" s="101">
        <v>10</v>
      </c>
      <c r="L27" s="35">
        <f>IF(I27="","",MAX(I27,J27)+K27)</f>
        <v>114.21</v>
      </c>
      <c r="M27" s="288"/>
      <c r="N27" s="289"/>
      <c r="O27" s="290"/>
      <c r="P27" s="291"/>
      <c r="Q27" s="292"/>
    </row>
    <row r="28" spans="1:25" ht="16.5" thickTop="1" thickBot="1" x14ac:dyDescent="0.25"/>
    <row r="29" spans="1:25" s="73" customFormat="1" ht="22.5" customHeight="1" thickTop="1" thickBot="1" x14ac:dyDescent="0.25">
      <c r="A29" s="268" t="s">
        <v>77</v>
      </c>
      <c r="B29" s="269"/>
      <c r="C29" s="260" t="s">
        <v>32</v>
      </c>
      <c r="D29" s="261"/>
      <c r="E29" s="261"/>
      <c r="F29" s="261"/>
      <c r="G29" s="74"/>
      <c r="H29" s="284" t="s">
        <v>83</v>
      </c>
      <c r="I29" s="262"/>
      <c r="J29" s="262"/>
      <c r="K29" s="262"/>
      <c r="L29" s="262"/>
      <c r="M29" s="262"/>
      <c r="N29" s="285"/>
      <c r="O29" s="270" t="s">
        <v>33</v>
      </c>
      <c r="P29" s="272" t="s">
        <v>91</v>
      </c>
      <c r="Q29" s="274" t="s">
        <v>34</v>
      </c>
    </row>
    <row r="30" spans="1:25" s="85" customFormat="1" ht="36.6" customHeight="1" thickBot="1" x14ac:dyDescent="0.25">
      <c r="A30" s="75" t="s">
        <v>35</v>
      </c>
      <c r="B30" s="76" t="s">
        <v>2</v>
      </c>
      <c r="C30" s="77"/>
      <c r="D30" s="78" t="s">
        <v>43</v>
      </c>
      <c r="E30" s="78" t="s">
        <v>36</v>
      </c>
      <c r="F30" s="79" t="s">
        <v>37</v>
      </c>
      <c r="G30" s="80" t="s">
        <v>37</v>
      </c>
      <c r="H30" s="78"/>
      <c r="I30" s="81" t="s">
        <v>38</v>
      </c>
      <c r="J30" s="81" t="s">
        <v>39</v>
      </c>
      <c r="K30" s="81" t="s">
        <v>40</v>
      </c>
      <c r="L30" s="81" t="s">
        <v>43</v>
      </c>
      <c r="M30" s="81" t="s">
        <v>36</v>
      </c>
      <c r="N30" s="82" t="s">
        <v>37</v>
      </c>
      <c r="O30" s="286"/>
      <c r="P30" s="287"/>
      <c r="Q30" s="293"/>
    </row>
    <row r="31" spans="1:25" ht="15.75" thickBot="1" x14ac:dyDescent="0.25">
      <c r="A31" s="239" t="s">
        <v>16</v>
      </c>
      <c r="B31" s="263" t="s">
        <v>7</v>
      </c>
      <c r="C31" s="36" t="s">
        <v>69</v>
      </c>
      <c r="D31" s="94">
        <v>18.690000000000001</v>
      </c>
      <c r="E31" s="243" t="s">
        <v>90</v>
      </c>
      <c r="F31" s="249" t="str">
        <f>IFERROR(IF(E31="","",RANK(E31,$E$31:$E$60,1)),"")</f>
        <v/>
      </c>
      <c r="G31" s="251">
        <f>IFERROR(IF(E31="","",IF(E31="N",(MAX($F$31:$F$60)+1),F31)),"")</f>
        <v>14</v>
      </c>
      <c r="H31" s="68" t="s">
        <v>67</v>
      </c>
      <c r="I31" s="59">
        <v>58.24</v>
      </c>
      <c r="J31" s="94">
        <v>58.5</v>
      </c>
      <c r="K31" s="95"/>
      <c r="L31" s="86">
        <f>IF(I31="","",MAX(I31,J31)+K31)</f>
        <v>58.5</v>
      </c>
      <c r="M31" s="245">
        <f>IF(L31="","",MIN(L32,L31))</f>
        <v>58.5</v>
      </c>
      <c r="N31" s="247">
        <f>IF(M31="","",RANK(M31,$M$31:$M$60,1))</f>
        <v>1</v>
      </c>
      <c r="O31" s="234">
        <f>IF(N31="","",SUM(N31,G31))</f>
        <v>15</v>
      </c>
      <c r="P31" s="235">
        <f>IF(O31="","",RANK(O31,$O$31:$O$60,1))</f>
        <v>8</v>
      </c>
      <c r="Q31" s="237">
        <f>IF(P31="","",VLOOKUP(P31,'Bodové hodnocení'!$A$1:$B$36,2,FALSE))</f>
        <v>9</v>
      </c>
    </row>
    <row r="32" spans="1:25" ht="15.75" thickBot="1" x14ac:dyDescent="0.25">
      <c r="A32" s="240"/>
      <c r="B32" s="294"/>
      <c r="C32" s="64" t="s">
        <v>70</v>
      </c>
      <c r="D32" s="102">
        <v>18.07</v>
      </c>
      <c r="E32" s="244"/>
      <c r="F32" s="250"/>
      <c r="G32" s="252"/>
      <c r="H32" s="69" t="s">
        <v>68</v>
      </c>
      <c r="I32" s="61"/>
      <c r="J32" s="92"/>
      <c r="K32" s="93"/>
      <c r="L32" s="87" t="str">
        <f t="shared" ref="L32:L60" si="1">IF(I32="","",MAX(I32,J32)+K32)</f>
        <v/>
      </c>
      <c r="M32" s="246"/>
      <c r="N32" s="248"/>
      <c r="O32" s="234"/>
      <c r="P32" s="236"/>
      <c r="Q32" s="238"/>
    </row>
    <row r="33" spans="1:17" ht="16.5" customHeight="1" thickBot="1" x14ac:dyDescent="0.25">
      <c r="A33" s="239" t="s">
        <v>18</v>
      </c>
      <c r="B33" s="263" t="s">
        <v>13</v>
      </c>
      <c r="C33" s="63" t="s">
        <v>69</v>
      </c>
      <c r="D33" s="94">
        <v>20.89</v>
      </c>
      <c r="E33" s="243">
        <f>IF(D33="","",MAX(D33,D34))</f>
        <v>20.89</v>
      </c>
      <c r="F33" s="249">
        <f>IFERROR(IF(E33="","",RANK(E33,$E$31:$E$60,1)),"")</f>
        <v>8</v>
      </c>
      <c r="G33" s="251">
        <f>IFERROR(IF(E33="","",IF(E33="N",(MAX($F$31:$F$60)+1),F33)),"")</f>
        <v>8</v>
      </c>
      <c r="H33" s="68" t="s">
        <v>67</v>
      </c>
      <c r="I33" s="59">
        <v>59.84</v>
      </c>
      <c r="J33" s="94">
        <v>59.84</v>
      </c>
      <c r="K33" s="95"/>
      <c r="L33" s="86">
        <f t="shared" si="1"/>
        <v>59.84</v>
      </c>
      <c r="M33" s="245">
        <f>IF(L33="","",MIN(L34,L33))</f>
        <v>59.84</v>
      </c>
      <c r="N33" s="247">
        <f>IF(M33="","",RANK(M33,$M$31:$M$60,1))</f>
        <v>3</v>
      </c>
      <c r="O33" s="234">
        <f>IF(N33="","",SUM(N33,G33))</f>
        <v>11</v>
      </c>
      <c r="P33" s="235">
        <f>IF(O33="","",RANK(O33,$O$31:$O$60,1))</f>
        <v>5</v>
      </c>
      <c r="Q33" s="237">
        <f>IF(P33="","",VLOOKUP(P33,'Bodové hodnocení'!$A$1:$B$36,2,FALSE))</f>
        <v>12</v>
      </c>
    </row>
    <row r="34" spans="1:17" ht="16.5" customHeight="1" thickBot="1" x14ac:dyDescent="0.25">
      <c r="A34" s="253"/>
      <c r="B34" s="294"/>
      <c r="C34" s="65" t="s">
        <v>70</v>
      </c>
      <c r="D34" s="103">
        <v>19.850000000000001</v>
      </c>
      <c r="E34" s="244"/>
      <c r="F34" s="250"/>
      <c r="G34" s="252"/>
      <c r="H34" s="70" t="s">
        <v>68</v>
      </c>
      <c r="I34" s="60"/>
      <c r="J34" s="96"/>
      <c r="K34" s="97"/>
      <c r="L34" s="87" t="str">
        <f t="shared" si="1"/>
        <v/>
      </c>
      <c r="M34" s="246"/>
      <c r="N34" s="248"/>
      <c r="O34" s="234"/>
      <c r="P34" s="236"/>
      <c r="Q34" s="238"/>
    </row>
    <row r="35" spans="1:17" ht="16.5" customHeight="1" thickBot="1" x14ac:dyDescent="0.25">
      <c r="A35" s="240" t="s">
        <v>19</v>
      </c>
      <c r="B35" s="241" t="s">
        <v>80</v>
      </c>
      <c r="C35" s="66" t="s">
        <v>69</v>
      </c>
      <c r="D35" s="58">
        <v>19.18</v>
      </c>
      <c r="E35" s="243">
        <f>IF(D35="","",MAX(D35,D36))</f>
        <v>19.22</v>
      </c>
      <c r="F35" s="249">
        <f>IFERROR(IF(E35="","",RANK(E35,$E$31:$E$60,1)),"")</f>
        <v>5</v>
      </c>
      <c r="G35" s="251">
        <f>IFERROR(IF(E35="","",IF(E35="N",(MAX($F$31:$F$60)+1),F35)),"")</f>
        <v>5</v>
      </c>
      <c r="H35" s="71" t="s">
        <v>67</v>
      </c>
      <c r="I35" s="98">
        <v>58.86</v>
      </c>
      <c r="J35" s="58">
        <v>58.96</v>
      </c>
      <c r="K35" s="99"/>
      <c r="L35" s="86">
        <f t="shared" si="1"/>
        <v>58.96</v>
      </c>
      <c r="M35" s="245">
        <f>IF(L35="","",MIN(L36,L35))</f>
        <v>58.96</v>
      </c>
      <c r="N35" s="247">
        <f>IF(M35="","",RANK(M35,$M$31:$M$60,1))</f>
        <v>2</v>
      </c>
      <c r="O35" s="234">
        <f>IF(N35="","",SUM(N35,G35))</f>
        <v>7</v>
      </c>
      <c r="P35" s="235">
        <f>IF(O35="","",RANK(O35,$O$31:$O$60,1))</f>
        <v>1</v>
      </c>
      <c r="Q35" s="237">
        <f>IF(P35="","",VLOOKUP(P35,'Bodové hodnocení'!$A$1:$B$36,2,FALSE))</f>
        <v>16</v>
      </c>
    </row>
    <row r="36" spans="1:17" ht="16.5" customHeight="1" thickBot="1" x14ac:dyDescent="0.25">
      <c r="A36" s="240"/>
      <c r="B36" s="242"/>
      <c r="C36" s="64" t="s">
        <v>70</v>
      </c>
      <c r="D36" s="102">
        <v>19.22</v>
      </c>
      <c r="E36" s="244"/>
      <c r="F36" s="250"/>
      <c r="G36" s="252"/>
      <c r="H36" s="69" t="s">
        <v>68</v>
      </c>
      <c r="I36" s="61"/>
      <c r="J36" s="92"/>
      <c r="K36" s="93"/>
      <c r="L36" s="87" t="str">
        <f t="shared" si="1"/>
        <v/>
      </c>
      <c r="M36" s="246"/>
      <c r="N36" s="248"/>
      <c r="O36" s="234"/>
      <c r="P36" s="236"/>
      <c r="Q36" s="238"/>
    </row>
    <row r="37" spans="1:17" ht="16.5" customHeight="1" thickBot="1" x14ac:dyDescent="0.25">
      <c r="A37" s="239" t="s">
        <v>20</v>
      </c>
      <c r="B37" s="241" t="s">
        <v>6</v>
      </c>
      <c r="C37" s="63" t="s">
        <v>69</v>
      </c>
      <c r="D37" s="94">
        <v>19.14</v>
      </c>
      <c r="E37" s="243">
        <f>IF(D37="","",MAX(D37,D38))</f>
        <v>19.14</v>
      </c>
      <c r="F37" s="249">
        <f>IFERROR(IF(E37="","",RANK(E37,$E$31:$E$60,1)),"")</f>
        <v>3</v>
      </c>
      <c r="G37" s="251">
        <f>IFERROR(IF(E37="","",IF(E37="N",(MAX($F$31:$F$60)+1),F37)),"")</f>
        <v>3</v>
      </c>
      <c r="H37" s="68" t="s">
        <v>67</v>
      </c>
      <c r="I37" s="59">
        <v>61.15</v>
      </c>
      <c r="J37" s="94">
        <v>61.06</v>
      </c>
      <c r="K37" s="95"/>
      <c r="L37" s="86">
        <f t="shared" si="1"/>
        <v>61.15</v>
      </c>
      <c r="M37" s="245">
        <f>IF(L37="","",MIN(L38,L37))</f>
        <v>61.15</v>
      </c>
      <c r="N37" s="247">
        <f>IF(M37="","",RANK(M37,$M$31:$M$60,1))</f>
        <v>5</v>
      </c>
      <c r="O37" s="234">
        <f>IF(N37="","",SUM(N37,G37))</f>
        <v>8</v>
      </c>
      <c r="P37" s="235">
        <f>IF(O37="","",RANK(O37,$O$31:$O$60,1))</f>
        <v>2</v>
      </c>
      <c r="Q37" s="237">
        <f>IF(P37="","",VLOOKUP(P37,'Bodové hodnocení'!$A$1:$B$36,2,FALSE))</f>
        <v>15</v>
      </c>
    </row>
    <row r="38" spans="1:17" ht="16.5" customHeight="1" thickBot="1" x14ac:dyDescent="0.25">
      <c r="A38" s="253"/>
      <c r="B38" s="242"/>
      <c r="C38" s="65" t="s">
        <v>70</v>
      </c>
      <c r="D38" s="103">
        <v>19</v>
      </c>
      <c r="E38" s="244"/>
      <c r="F38" s="250"/>
      <c r="G38" s="252"/>
      <c r="H38" s="70" t="s">
        <v>68</v>
      </c>
      <c r="I38" s="60"/>
      <c r="J38" s="96"/>
      <c r="K38" s="97"/>
      <c r="L38" s="87" t="str">
        <f t="shared" si="1"/>
        <v/>
      </c>
      <c r="M38" s="246"/>
      <c r="N38" s="248"/>
      <c r="O38" s="234"/>
      <c r="P38" s="236"/>
      <c r="Q38" s="238"/>
    </row>
    <row r="39" spans="1:17" ht="16.5" customHeight="1" thickBot="1" x14ac:dyDescent="0.25">
      <c r="A39" s="240" t="s">
        <v>21</v>
      </c>
      <c r="B39" s="241" t="s">
        <v>53</v>
      </c>
      <c r="C39" s="66" t="s">
        <v>69</v>
      </c>
      <c r="D39" s="58">
        <v>18.850000000000001</v>
      </c>
      <c r="E39" s="243">
        <f>IF(D39="","",MAX(D39,D40))</f>
        <v>19.149999999999999</v>
      </c>
      <c r="F39" s="249">
        <f>IFERROR(IF(E39="","",RANK(E39,$E$31:$E$60,1)),"")</f>
        <v>4</v>
      </c>
      <c r="G39" s="251">
        <f>IFERROR(IF(E39="","",IF(E39="N",(MAX($F$31:$F$60)+1),F39)),"")</f>
        <v>4</v>
      </c>
      <c r="H39" s="71" t="s">
        <v>67</v>
      </c>
      <c r="I39" s="98">
        <v>58.06</v>
      </c>
      <c r="J39" s="58">
        <v>58.07</v>
      </c>
      <c r="K39" s="99">
        <v>10</v>
      </c>
      <c r="L39" s="86">
        <f t="shared" si="1"/>
        <v>68.069999999999993</v>
      </c>
      <c r="M39" s="245">
        <f>IF(L39="","",MIN(L40,L39))</f>
        <v>68.069999999999993</v>
      </c>
      <c r="N39" s="247">
        <f>IF(M39="","",RANK(M39,$M$31:$M$60,1))</f>
        <v>10</v>
      </c>
      <c r="O39" s="234">
        <f>IF(N39="","",SUM(N39,G39))</f>
        <v>14</v>
      </c>
      <c r="P39" s="235">
        <f>IF(O39="","",RANK(O39,$O$31:$O$60,1))</f>
        <v>7</v>
      </c>
      <c r="Q39" s="237">
        <f>IF(P39="","",VLOOKUP(P39,'Bodové hodnocení'!$A$1:$B$36,2,FALSE))</f>
        <v>10</v>
      </c>
    </row>
    <row r="40" spans="1:17" ht="16.5" customHeight="1" thickBot="1" x14ac:dyDescent="0.25">
      <c r="A40" s="240"/>
      <c r="B40" s="242"/>
      <c r="C40" s="64" t="s">
        <v>70</v>
      </c>
      <c r="D40" s="102">
        <v>19.149999999999999</v>
      </c>
      <c r="E40" s="244"/>
      <c r="F40" s="250"/>
      <c r="G40" s="252"/>
      <c r="H40" s="69" t="s">
        <v>68</v>
      </c>
      <c r="I40" s="61"/>
      <c r="J40" s="92"/>
      <c r="K40" s="93"/>
      <c r="L40" s="87" t="str">
        <f t="shared" si="1"/>
        <v/>
      </c>
      <c r="M40" s="246"/>
      <c r="N40" s="248"/>
      <c r="O40" s="234"/>
      <c r="P40" s="236"/>
      <c r="Q40" s="238"/>
    </row>
    <row r="41" spans="1:17" ht="16.5" customHeight="1" thickBot="1" x14ac:dyDescent="0.25">
      <c r="A41" s="239" t="s">
        <v>22</v>
      </c>
      <c r="B41" s="241" t="s">
        <v>5</v>
      </c>
      <c r="C41" s="63" t="s">
        <v>69</v>
      </c>
      <c r="D41" s="94">
        <v>25</v>
      </c>
      <c r="E41" s="243">
        <f>IF(D41="","",MAX(D41,D42))</f>
        <v>25</v>
      </c>
      <c r="F41" s="249">
        <f>IFERROR(IF(E41="","",RANK(E41,$E$31:$E$60,1)),"")</f>
        <v>9</v>
      </c>
      <c r="G41" s="251">
        <f>IFERROR(IF(E41="","",IF(E41="N",(MAX($F$31:$F$60)+1),F41)),"")</f>
        <v>9</v>
      </c>
      <c r="H41" s="68" t="s">
        <v>67</v>
      </c>
      <c r="I41" s="59">
        <v>64.52</v>
      </c>
      <c r="J41" s="94">
        <v>64.56</v>
      </c>
      <c r="K41" s="95"/>
      <c r="L41" s="86">
        <f t="shared" si="1"/>
        <v>64.56</v>
      </c>
      <c r="M41" s="245">
        <f>IF(L41="","",MIN(L42,L41))</f>
        <v>64.56</v>
      </c>
      <c r="N41" s="247">
        <f>IF(M41="","",RANK(M41,$M$31:$M$60,1))</f>
        <v>9</v>
      </c>
      <c r="O41" s="234">
        <f>IF(N41="","",SUM(N41,G41))</f>
        <v>18</v>
      </c>
      <c r="P41" s="235">
        <v>10</v>
      </c>
      <c r="Q41" s="237">
        <f>IF(P41="","",VLOOKUP(P41,'Bodové hodnocení'!$A$1:$B$36,2,FALSE))</f>
        <v>7</v>
      </c>
    </row>
    <row r="42" spans="1:17" ht="16.5" customHeight="1" thickBot="1" x14ac:dyDescent="0.25">
      <c r="A42" s="253"/>
      <c r="B42" s="242"/>
      <c r="C42" s="65" t="s">
        <v>70</v>
      </c>
      <c r="D42" s="103">
        <v>22.97</v>
      </c>
      <c r="E42" s="244"/>
      <c r="F42" s="250"/>
      <c r="G42" s="252"/>
      <c r="H42" s="70" t="s">
        <v>68</v>
      </c>
      <c r="I42" s="60"/>
      <c r="J42" s="96"/>
      <c r="K42" s="97"/>
      <c r="L42" s="87" t="str">
        <f t="shared" si="1"/>
        <v/>
      </c>
      <c r="M42" s="246"/>
      <c r="N42" s="248"/>
      <c r="O42" s="234"/>
      <c r="P42" s="236"/>
      <c r="Q42" s="238"/>
    </row>
    <row r="43" spans="1:17" ht="16.5" customHeight="1" thickBot="1" x14ac:dyDescent="0.25">
      <c r="A43" s="240" t="s">
        <v>23</v>
      </c>
      <c r="B43" s="241" t="s">
        <v>93</v>
      </c>
      <c r="C43" s="66" t="s">
        <v>69</v>
      </c>
      <c r="D43" s="58">
        <v>31.53</v>
      </c>
      <c r="E43" s="243">
        <f>IF(D43="","",MAX(D43,D44))</f>
        <v>31.53</v>
      </c>
      <c r="F43" s="249">
        <f>IFERROR(IF(E43="","",RANK(E43,$E$31:$E$60,1)),"")</f>
        <v>11</v>
      </c>
      <c r="G43" s="251">
        <f>IFERROR(IF(E43="","",IF(E43="N",(MAX($F$31:$F$60)+1),F43)),"")</f>
        <v>11</v>
      </c>
      <c r="H43" s="71" t="s">
        <v>67</v>
      </c>
      <c r="I43" s="98">
        <v>74.64</v>
      </c>
      <c r="J43" s="58">
        <v>74.77</v>
      </c>
      <c r="K43" s="99">
        <v>10</v>
      </c>
      <c r="L43" s="86">
        <f t="shared" si="1"/>
        <v>84.77</v>
      </c>
      <c r="M43" s="245">
        <f>IF(L43="","",MIN(L44,L43))</f>
        <v>84.77</v>
      </c>
      <c r="N43" s="247">
        <f>IF(M43="","",RANK(M43,$M$31:$M$60,1))</f>
        <v>12</v>
      </c>
      <c r="O43" s="234">
        <f>IF(N43="","",SUM(N43,G43))</f>
        <v>23</v>
      </c>
      <c r="P43" s="235">
        <f>IF(O43="","",RANK(O43,$O$31:$O$60,1))</f>
        <v>12</v>
      </c>
      <c r="Q43" s="237">
        <f>IF(P43="","",VLOOKUP(P43,'Bodové hodnocení'!$A$1:$B$36,2,FALSE))</f>
        <v>5</v>
      </c>
    </row>
    <row r="44" spans="1:17" ht="16.5" customHeight="1" thickBot="1" x14ac:dyDescent="0.25">
      <c r="A44" s="240"/>
      <c r="B44" s="242"/>
      <c r="C44" s="64" t="s">
        <v>70</v>
      </c>
      <c r="D44" s="102">
        <v>30.11</v>
      </c>
      <c r="E44" s="244"/>
      <c r="F44" s="250"/>
      <c r="G44" s="252"/>
      <c r="H44" s="69" t="s">
        <v>68</v>
      </c>
      <c r="I44" s="61"/>
      <c r="J44" s="92"/>
      <c r="K44" s="93"/>
      <c r="L44" s="87" t="str">
        <f t="shared" si="1"/>
        <v/>
      </c>
      <c r="M44" s="246"/>
      <c r="N44" s="248"/>
      <c r="O44" s="234"/>
      <c r="P44" s="236"/>
      <c r="Q44" s="238"/>
    </row>
    <row r="45" spans="1:17" ht="16.5" customHeight="1" thickBot="1" x14ac:dyDescent="0.25">
      <c r="A45" s="239" t="s">
        <v>25</v>
      </c>
      <c r="B45" s="241" t="s">
        <v>65</v>
      </c>
      <c r="C45" s="63" t="s">
        <v>69</v>
      </c>
      <c r="D45" s="94">
        <v>36.82</v>
      </c>
      <c r="E45" s="243">
        <f>IF(D45="","",MAX(D45,D46))</f>
        <v>44.39</v>
      </c>
      <c r="F45" s="249">
        <f>IFERROR(IF(E45="","",RANK(E45,$E$31:$E$60,1)),"")</f>
        <v>12</v>
      </c>
      <c r="G45" s="251">
        <f>IFERROR(IF(E45="","",IF(E45="N",(MAX($F$31:$F$60)+1),F45)),"")</f>
        <v>12</v>
      </c>
      <c r="H45" s="68" t="s">
        <v>67</v>
      </c>
      <c r="I45" s="59">
        <v>86.32</v>
      </c>
      <c r="J45" s="94">
        <v>86.17</v>
      </c>
      <c r="K45" s="95"/>
      <c r="L45" s="86">
        <f t="shared" si="1"/>
        <v>86.32</v>
      </c>
      <c r="M45" s="245">
        <f>IF(L45="","",MIN(L46,L45))</f>
        <v>86.32</v>
      </c>
      <c r="N45" s="247">
        <f>IF(M45="","",RANK(M45,$M$31:$M$60,1))</f>
        <v>13</v>
      </c>
      <c r="O45" s="234">
        <f>IF(N45="","",SUM(N45,G45))</f>
        <v>25</v>
      </c>
      <c r="P45" s="235">
        <v>14</v>
      </c>
      <c r="Q45" s="237">
        <f>IF(P45="","",VLOOKUP(P45,'Bodové hodnocení'!$A$1:$B$36,2,FALSE))</f>
        <v>3</v>
      </c>
    </row>
    <row r="46" spans="1:17" ht="16.5" customHeight="1" thickBot="1" x14ac:dyDescent="0.25">
      <c r="A46" s="253"/>
      <c r="B46" s="242"/>
      <c r="C46" s="65" t="s">
        <v>70</v>
      </c>
      <c r="D46" s="103">
        <v>44.39</v>
      </c>
      <c r="E46" s="244"/>
      <c r="F46" s="250"/>
      <c r="G46" s="252"/>
      <c r="H46" s="70" t="s">
        <v>68</v>
      </c>
      <c r="I46" s="60"/>
      <c r="J46" s="96"/>
      <c r="K46" s="97"/>
      <c r="L46" s="87" t="str">
        <f t="shared" si="1"/>
        <v/>
      </c>
      <c r="M46" s="246"/>
      <c r="N46" s="248"/>
      <c r="O46" s="234"/>
      <c r="P46" s="236"/>
      <c r="Q46" s="238"/>
    </row>
    <row r="47" spans="1:17" ht="16.5" customHeight="1" thickBot="1" x14ac:dyDescent="0.25">
      <c r="A47" s="240" t="s">
        <v>26</v>
      </c>
      <c r="B47" s="241" t="s">
        <v>10</v>
      </c>
      <c r="C47" s="66" t="s">
        <v>69</v>
      </c>
      <c r="D47" s="58">
        <v>27.04</v>
      </c>
      <c r="E47" s="243">
        <f>IF(D47="","",MAX(D47,D48))</f>
        <v>28.73</v>
      </c>
      <c r="F47" s="249">
        <f>IFERROR(IF(E47="","",RANK(E47,$E$31:$E$60,1)),"")</f>
        <v>10</v>
      </c>
      <c r="G47" s="251">
        <f>IFERROR(IF(E47="","",IF(E47="N",(MAX($F$31:$F$60)+1),F47)),"")</f>
        <v>10</v>
      </c>
      <c r="H47" s="71" t="s">
        <v>67</v>
      </c>
      <c r="I47" s="98">
        <v>103.1</v>
      </c>
      <c r="J47" s="58">
        <v>103.17</v>
      </c>
      <c r="K47" s="99"/>
      <c r="L47" s="86">
        <f t="shared" si="1"/>
        <v>103.17</v>
      </c>
      <c r="M47" s="245">
        <f>IF(L47="","",MIN(L48,L47))</f>
        <v>103.17</v>
      </c>
      <c r="N47" s="247">
        <f>IF(M47="","",RANK(M47,$M$31:$M$60,1))</f>
        <v>15</v>
      </c>
      <c r="O47" s="234">
        <f>IF(N47="","",SUM(N47,G47))</f>
        <v>25</v>
      </c>
      <c r="P47" s="235">
        <f>IF(O47="","",RANK(O47,$O$31:$O$60,1))</f>
        <v>13</v>
      </c>
      <c r="Q47" s="237">
        <f>IF(P47="","",VLOOKUP(P47,'Bodové hodnocení'!$A$1:$B$36,2,FALSE))</f>
        <v>4</v>
      </c>
    </row>
    <row r="48" spans="1:17" ht="16.5" customHeight="1" thickBot="1" x14ac:dyDescent="0.25">
      <c r="A48" s="240"/>
      <c r="B48" s="242"/>
      <c r="C48" s="64" t="s">
        <v>70</v>
      </c>
      <c r="D48" s="102">
        <v>28.73</v>
      </c>
      <c r="E48" s="244"/>
      <c r="F48" s="250"/>
      <c r="G48" s="252"/>
      <c r="H48" s="69" t="s">
        <v>68</v>
      </c>
      <c r="I48" s="61"/>
      <c r="J48" s="92"/>
      <c r="K48" s="93"/>
      <c r="L48" s="87" t="str">
        <f t="shared" si="1"/>
        <v/>
      </c>
      <c r="M48" s="246"/>
      <c r="N48" s="248"/>
      <c r="O48" s="234"/>
      <c r="P48" s="236"/>
      <c r="Q48" s="238"/>
    </row>
    <row r="49" spans="1:17" ht="16.5" customHeight="1" thickBot="1" x14ac:dyDescent="0.25">
      <c r="A49" s="239" t="s">
        <v>27</v>
      </c>
      <c r="B49" s="241" t="s">
        <v>86</v>
      </c>
      <c r="C49" s="63" t="s">
        <v>69</v>
      </c>
      <c r="D49" s="94">
        <v>15.96</v>
      </c>
      <c r="E49" s="243">
        <f>IF(D49="","",MAX(D49,D50))</f>
        <v>16.350000000000001</v>
      </c>
      <c r="F49" s="249">
        <f>IFERROR(IF(E49="","",RANK(E49,$E$31:$E$60,1)),"")</f>
        <v>1</v>
      </c>
      <c r="G49" s="251">
        <f>IFERROR(IF(E49="","",IF(E49="N",(MAX($F$31:$F$60)+1),F49)),"")</f>
        <v>1</v>
      </c>
      <c r="H49" s="68" t="s">
        <v>67</v>
      </c>
      <c r="I49" s="59">
        <v>61.73</v>
      </c>
      <c r="J49" s="94">
        <v>61.79</v>
      </c>
      <c r="K49" s="95"/>
      <c r="L49" s="86">
        <f t="shared" si="1"/>
        <v>61.79</v>
      </c>
      <c r="M49" s="245">
        <f>IF(L49="","",MIN(L50,L49))</f>
        <v>61.79</v>
      </c>
      <c r="N49" s="247">
        <f>IF(M49="","",RANK(M49,$M$31:$M$60,1))</f>
        <v>8</v>
      </c>
      <c r="O49" s="234">
        <f>IF(N49="","",SUM(N49,G49))</f>
        <v>9</v>
      </c>
      <c r="P49" s="235">
        <f>IF(O49="","",RANK(O49,$O$31:$O$60,1))</f>
        <v>3</v>
      </c>
      <c r="Q49" s="237">
        <f>IF(P49="","",VLOOKUP(P49,'Bodové hodnocení'!$A$1:$B$36,2,FALSE))</f>
        <v>14</v>
      </c>
    </row>
    <row r="50" spans="1:17" ht="16.5" customHeight="1" thickBot="1" x14ac:dyDescent="0.25">
      <c r="A50" s="240"/>
      <c r="B50" s="242"/>
      <c r="C50" s="64" t="s">
        <v>70</v>
      </c>
      <c r="D50" s="102">
        <v>16.350000000000001</v>
      </c>
      <c r="E50" s="244"/>
      <c r="F50" s="250"/>
      <c r="G50" s="252"/>
      <c r="H50" s="69" t="s">
        <v>68</v>
      </c>
      <c r="I50" s="61">
        <v>69.75</v>
      </c>
      <c r="J50" s="92">
        <v>69.849999999999994</v>
      </c>
      <c r="K50" s="93"/>
      <c r="L50" s="88">
        <f t="shared" si="1"/>
        <v>69.849999999999994</v>
      </c>
      <c r="M50" s="246"/>
      <c r="N50" s="248"/>
      <c r="O50" s="234"/>
      <c r="P50" s="236"/>
      <c r="Q50" s="238"/>
    </row>
    <row r="51" spans="1:17" ht="16.5" customHeight="1" thickBot="1" x14ac:dyDescent="0.25">
      <c r="A51" s="239" t="s">
        <v>28</v>
      </c>
      <c r="B51" s="241" t="s">
        <v>17</v>
      </c>
      <c r="C51" s="63" t="s">
        <v>69</v>
      </c>
      <c r="D51" s="94">
        <v>17.84</v>
      </c>
      <c r="E51" s="243">
        <f>IF(D51="","",MAX(D51,D52))</f>
        <v>19.399999999999999</v>
      </c>
      <c r="F51" s="249">
        <f>IFERROR(IF(E51="","",RANK(E51,$E$31:$E$60,1)),"")</f>
        <v>6</v>
      </c>
      <c r="G51" s="251">
        <f>IFERROR(IF(E51="","",IF(E51="N",(MAX($F$31:$F$60)+1),F51)),"")</f>
        <v>6</v>
      </c>
      <c r="H51" s="68" t="s">
        <v>67</v>
      </c>
      <c r="I51" s="59">
        <v>61.14</v>
      </c>
      <c r="J51" s="94">
        <v>61.25</v>
      </c>
      <c r="K51" s="95"/>
      <c r="L51" s="86">
        <f t="shared" si="1"/>
        <v>61.25</v>
      </c>
      <c r="M51" s="245">
        <f>IF(L51="","",MIN(L52,L51))</f>
        <v>61.25</v>
      </c>
      <c r="N51" s="247">
        <f>IF(M51="","",RANK(M51,$M$31:$M$60,1))</f>
        <v>6</v>
      </c>
      <c r="O51" s="234">
        <f>IF(N51="","",SUM(N51,G51))</f>
        <v>12</v>
      </c>
      <c r="P51" s="235">
        <f>IF(O51="","",RANK(O51,$O$31:$O$60,1))</f>
        <v>6</v>
      </c>
      <c r="Q51" s="237">
        <f>IF(P51="","",VLOOKUP(P51,'Bodové hodnocení'!$A$1:$B$36,2,FALSE))</f>
        <v>11</v>
      </c>
    </row>
    <row r="52" spans="1:17" ht="16.5" customHeight="1" thickBot="1" x14ac:dyDescent="0.25">
      <c r="A52" s="240"/>
      <c r="B52" s="242"/>
      <c r="C52" s="64" t="s">
        <v>70</v>
      </c>
      <c r="D52" s="102">
        <v>19.399999999999999</v>
      </c>
      <c r="E52" s="244"/>
      <c r="F52" s="250"/>
      <c r="G52" s="252"/>
      <c r="H52" s="69" t="s">
        <v>68</v>
      </c>
      <c r="I52" s="61"/>
      <c r="J52" s="92"/>
      <c r="K52" s="93"/>
      <c r="L52" s="88" t="str">
        <f t="shared" si="1"/>
        <v/>
      </c>
      <c r="M52" s="246"/>
      <c r="N52" s="248"/>
      <c r="O52" s="234"/>
      <c r="P52" s="236"/>
      <c r="Q52" s="238"/>
    </row>
    <row r="53" spans="1:17" ht="16.5" customHeight="1" thickBot="1" x14ac:dyDescent="0.25">
      <c r="A53" s="278" t="s">
        <v>29</v>
      </c>
      <c r="B53" s="241" t="s">
        <v>89</v>
      </c>
      <c r="C53" s="63" t="s">
        <v>69</v>
      </c>
      <c r="D53" s="94" t="s">
        <v>90</v>
      </c>
      <c r="E53" s="243" t="s">
        <v>90</v>
      </c>
      <c r="F53" s="249" t="str">
        <f>IFERROR(IF(E53="","",RANK(E53,$E$31:$E$60,1)),"")</f>
        <v/>
      </c>
      <c r="G53" s="251">
        <f>IFERROR(IF(E53="","",IF(E53="N",(MAX($F$31:$F$60)+1),F53)),"")</f>
        <v>14</v>
      </c>
      <c r="H53" s="68" t="s">
        <v>67</v>
      </c>
      <c r="I53" s="59">
        <v>60.86</v>
      </c>
      <c r="J53" s="94">
        <v>60.97</v>
      </c>
      <c r="K53" s="95"/>
      <c r="L53" s="86">
        <f t="shared" si="1"/>
        <v>60.97</v>
      </c>
      <c r="M53" s="245">
        <f>IF(L53="","",MIN(L54,L53))</f>
        <v>60.97</v>
      </c>
      <c r="N53" s="247">
        <f>IF(M53="","",RANK(M53,$M$31:$M$60,1))</f>
        <v>4</v>
      </c>
      <c r="O53" s="234">
        <f>IF(N53="","",SUM(N53,G53))</f>
        <v>18</v>
      </c>
      <c r="P53" s="235">
        <v>11</v>
      </c>
      <c r="Q53" s="237">
        <f>IF(P53="","",VLOOKUP(P53,'Bodové hodnocení'!$A$1:$B$36,2,FALSE))</f>
        <v>6</v>
      </c>
    </row>
    <row r="54" spans="1:17" ht="16.5" customHeight="1" thickBot="1" x14ac:dyDescent="0.25">
      <c r="A54" s="278"/>
      <c r="B54" s="242"/>
      <c r="C54" s="65" t="s">
        <v>70</v>
      </c>
      <c r="D54" s="96" t="s">
        <v>90</v>
      </c>
      <c r="E54" s="244"/>
      <c r="F54" s="250"/>
      <c r="G54" s="252"/>
      <c r="H54" s="70" t="s">
        <v>68</v>
      </c>
      <c r="I54" s="60"/>
      <c r="J54" s="96"/>
      <c r="K54" s="97"/>
      <c r="L54" s="87" t="str">
        <f t="shared" si="1"/>
        <v/>
      </c>
      <c r="M54" s="246"/>
      <c r="N54" s="248"/>
      <c r="O54" s="234"/>
      <c r="P54" s="236"/>
      <c r="Q54" s="238"/>
    </row>
    <row r="55" spans="1:17" ht="16.5" customHeight="1" thickBot="1" x14ac:dyDescent="0.25">
      <c r="A55" s="278" t="s">
        <v>31</v>
      </c>
      <c r="B55" s="241" t="s">
        <v>87</v>
      </c>
      <c r="C55" s="63" t="s">
        <v>69</v>
      </c>
      <c r="D55" s="94">
        <v>19.93</v>
      </c>
      <c r="E55" s="243">
        <f>IF(D55="","",MAX(D55,D56))</f>
        <v>19.93</v>
      </c>
      <c r="F55" s="249">
        <f>IFERROR(IF(E55="","",RANK(E55,$E$31:$E$60,1)),"")</f>
        <v>7</v>
      </c>
      <c r="G55" s="251">
        <f>IFERROR(IF(E55="","",IF(E55="N",(MAX($F$31:$F$60)+1),F55)),"")</f>
        <v>7</v>
      </c>
      <c r="H55" s="68" t="s">
        <v>67</v>
      </c>
      <c r="I55" s="59">
        <v>65.739999999999995</v>
      </c>
      <c r="J55" s="94">
        <v>65.739999999999995</v>
      </c>
      <c r="K55" s="95">
        <v>30</v>
      </c>
      <c r="L55" s="86">
        <f t="shared" si="1"/>
        <v>95.74</v>
      </c>
      <c r="M55" s="245">
        <f>IF(L55="","",MIN(L56,L55))</f>
        <v>77.56</v>
      </c>
      <c r="N55" s="247">
        <f>IF(M55="","",RANK(M55,$M$31:$M$60,1))</f>
        <v>11</v>
      </c>
      <c r="O55" s="234">
        <f>IF(N55="","",SUM(N55,G55))</f>
        <v>18</v>
      </c>
      <c r="P55" s="235">
        <f>IF(O55="","",RANK(O55,$O$31:$O$60,1))</f>
        <v>9</v>
      </c>
      <c r="Q55" s="237">
        <f>IF(P55="","",VLOOKUP(P55,'Bodové hodnocení'!$A$1:$B$36,2,FALSE))</f>
        <v>8</v>
      </c>
    </row>
    <row r="56" spans="1:17" ht="16.5" customHeight="1" thickBot="1" x14ac:dyDescent="0.25">
      <c r="A56" s="278"/>
      <c r="B56" s="242"/>
      <c r="C56" s="65" t="s">
        <v>70</v>
      </c>
      <c r="D56" s="96">
        <v>19.88</v>
      </c>
      <c r="E56" s="244"/>
      <c r="F56" s="250"/>
      <c r="G56" s="252"/>
      <c r="H56" s="70" t="s">
        <v>68</v>
      </c>
      <c r="I56" s="60">
        <v>77.56</v>
      </c>
      <c r="J56" s="96">
        <v>77.53</v>
      </c>
      <c r="K56" s="97"/>
      <c r="L56" s="87">
        <f t="shared" si="1"/>
        <v>77.56</v>
      </c>
      <c r="M56" s="246"/>
      <c r="N56" s="248"/>
      <c r="O56" s="234"/>
      <c r="P56" s="236"/>
      <c r="Q56" s="238"/>
    </row>
    <row r="57" spans="1:17" ht="16.5" customHeight="1" thickBot="1" x14ac:dyDescent="0.25">
      <c r="A57" s="278" t="s">
        <v>45</v>
      </c>
      <c r="B57" s="241" t="s">
        <v>8</v>
      </c>
      <c r="C57" s="63" t="s">
        <v>69</v>
      </c>
      <c r="D57" s="94">
        <v>59.6</v>
      </c>
      <c r="E57" s="243">
        <f>IF(D57="","",MAX(D57,D58))</f>
        <v>59.6</v>
      </c>
      <c r="F57" s="249">
        <f>IFERROR(IF(E57="","",RANK(E57,$E$31:$E$60,1)),"")</f>
        <v>13</v>
      </c>
      <c r="G57" s="251">
        <f>IFERROR(IF(E57="","",IF(E57="N",(MAX($F$31:$F$60)+1),F57)),"")</f>
        <v>13</v>
      </c>
      <c r="H57" s="68" t="s">
        <v>67</v>
      </c>
      <c r="I57" s="59">
        <v>83.81</v>
      </c>
      <c r="J57" s="94">
        <v>84.05</v>
      </c>
      <c r="K57" s="95">
        <v>10</v>
      </c>
      <c r="L57" s="86">
        <f t="shared" si="1"/>
        <v>94.05</v>
      </c>
      <c r="M57" s="245">
        <f>IF(L57="","",MIN(L58,L57))</f>
        <v>94.05</v>
      </c>
      <c r="N57" s="247">
        <f>IF(M57="","",RANK(M57,$M$31:$M$60,1))</f>
        <v>14</v>
      </c>
      <c r="O57" s="234">
        <f>IF(N57="","",SUM(N57,G57))</f>
        <v>27</v>
      </c>
      <c r="P57" s="235">
        <f>IF(O57="","",RANK(O57,$O$31:$O$60,1))</f>
        <v>15</v>
      </c>
      <c r="Q57" s="237">
        <f>IF(P57="","",VLOOKUP(P57,'Bodové hodnocení'!$A$1:$B$36,2,FALSE))</f>
        <v>2</v>
      </c>
    </row>
    <row r="58" spans="1:17" ht="16.5" customHeight="1" thickBot="1" x14ac:dyDescent="0.25">
      <c r="A58" s="278"/>
      <c r="B58" s="242"/>
      <c r="C58" s="65" t="s">
        <v>70</v>
      </c>
      <c r="D58" s="96">
        <v>55.45</v>
      </c>
      <c r="E58" s="244"/>
      <c r="F58" s="250"/>
      <c r="G58" s="252"/>
      <c r="H58" s="70" t="s">
        <v>68</v>
      </c>
      <c r="I58" s="60">
        <v>108.2</v>
      </c>
      <c r="J58" s="96">
        <v>108.51</v>
      </c>
      <c r="K58" s="97"/>
      <c r="L58" s="87">
        <f t="shared" si="1"/>
        <v>108.51</v>
      </c>
      <c r="M58" s="246"/>
      <c r="N58" s="248"/>
      <c r="O58" s="234"/>
      <c r="P58" s="236"/>
      <c r="Q58" s="238"/>
    </row>
    <row r="59" spans="1:17" ht="16.5" customHeight="1" thickBot="1" x14ac:dyDescent="0.25">
      <c r="A59" s="278" t="s">
        <v>54</v>
      </c>
      <c r="B59" s="241" t="s">
        <v>12</v>
      </c>
      <c r="C59" s="63" t="s">
        <v>69</v>
      </c>
      <c r="D59" s="94">
        <v>18.16</v>
      </c>
      <c r="E59" s="243">
        <f>IF(D59="","",MAX(D59,D60))</f>
        <v>18.16</v>
      </c>
      <c r="F59" s="249">
        <f>IFERROR(IF(E59="","",RANK(E59,$E$31:$E$60,1)),"")</f>
        <v>2</v>
      </c>
      <c r="G59" s="251">
        <f>IFERROR(IF(E59="","",IF(E59="N",(MAX($F$31:$F$60)+1),F59)),"")</f>
        <v>2</v>
      </c>
      <c r="H59" s="68" t="s">
        <v>67</v>
      </c>
      <c r="I59" s="59">
        <v>70.459999999999994</v>
      </c>
      <c r="J59" s="94">
        <v>70.31</v>
      </c>
      <c r="K59" s="95"/>
      <c r="L59" s="86">
        <f t="shared" si="1"/>
        <v>70.459999999999994</v>
      </c>
      <c r="M59" s="245">
        <f>IF(L59="","",MIN(L60,L59))</f>
        <v>61.37</v>
      </c>
      <c r="N59" s="247">
        <f>IF(M59="","",RANK(M59,$M$31:$M$60,1))</f>
        <v>7</v>
      </c>
      <c r="O59" s="234">
        <f>IF(N59="","",SUM(N59,G59))</f>
        <v>9</v>
      </c>
      <c r="P59" s="235">
        <v>4</v>
      </c>
      <c r="Q59" s="237">
        <f>IF(P59="","",VLOOKUP(P59,'Bodové hodnocení'!$A$1:$B$36,2,FALSE))</f>
        <v>13</v>
      </c>
    </row>
    <row r="60" spans="1:17" ht="16.5" customHeight="1" thickBot="1" x14ac:dyDescent="0.25">
      <c r="A60" s="279"/>
      <c r="B60" s="280"/>
      <c r="C60" s="67" t="s">
        <v>70</v>
      </c>
      <c r="D60" s="100">
        <v>17.13</v>
      </c>
      <c r="E60" s="281"/>
      <c r="F60" s="282"/>
      <c r="G60" s="283"/>
      <c r="H60" s="72" t="s">
        <v>68</v>
      </c>
      <c r="I60" s="62">
        <v>61.11</v>
      </c>
      <c r="J60" s="100">
        <v>61.37</v>
      </c>
      <c r="K60" s="101"/>
      <c r="L60" s="89">
        <f t="shared" si="1"/>
        <v>61.37</v>
      </c>
      <c r="M60" s="288"/>
      <c r="N60" s="289"/>
      <c r="O60" s="290"/>
      <c r="P60" s="291"/>
      <c r="Q60" s="292"/>
    </row>
    <row r="61" spans="1:17" ht="15.75" thickTop="1" x14ac:dyDescent="0.2"/>
  </sheetData>
  <sheetProtection formatCells="0" formatColumns="0" formatRows="0" insertColumns="0" insertRows="0" insertHyperlinks="0" deleteColumns="0" deleteRows="0" sort="0" autoFilter="0" pivotTables="0"/>
  <mergeCells count="283">
    <mergeCell ref="O59:O60"/>
    <mergeCell ref="O55:O56"/>
    <mergeCell ref="P59:P60"/>
    <mergeCell ref="Q55:Q56"/>
    <mergeCell ref="A57:A58"/>
    <mergeCell ref="B57:B58"/>
    <mergeCell ref="E57:E58"/>
    <mergeCell ref="F57:F58"/>
    <mergeCell ref="G57:G58"/>
    <mergeCell ref="M57:M58"/>
    <mergeCell ref="Q59:Q60"/>
    <mergeCell ref="O57:O58"/>
    <mergeCell ref="Q57:Q58"/>
    <mergeCell ref="A59:A60"/>
    <mergeCell ref="B59:B60"/>
    <mergeCell ref="E59:E60"/>
    <mergeCell ref="F59:F60"/>
    <mergeCell ref="G59:G60"/>
    <mergeCell ref="M59:M60"/>
    <mergeCell ref="N59:N60"/>
    <mergeCell ref="N57:N58"/>
    <mergeCell ref="O53:O54"/>
    <mergeCell ref="P57:P58"/>
    <mergeCell ref="Q53:Q54"/>
    <mergeCell ref="A55:A56"/>
    <mergeCell ref="B55:B56"/>
    <mergeCell ref="E55:E56"/>
    <mergeCell ref="F55:F56"/>
    <mergeCell ref="G55:G56"/>
    <mergeCell ref="M55:M56"/>
    <mergeCell ref="N55:N56"/>
    <mergeCell ref="O51:O52"/>
    <mergeCell ref="P55:P56"/>
    <mergeCell ref="Q51:Q52"/>
    <mergeCell ref="A53:A54"/>
    <mergeCell ref="B53:B54"/>
    <mergeCell ref="E53:E54"/>
    <mergeCell ref="F53:F54"/>
    <mergeCell ref="G53:G54"/>
    <mergeCell ref="M53:M54"/>
    <mergeCell ref="N53:N54"/>
    <mergeCell ref="O49:O50"/>
    <mergeCell ref="P53:P54"/>
    <mergeCell ref="Q49:Q50"/>
    <mergeCell ref="A51:A52"/>
    <mergeCell ref="B51:B52"/>
    <mergeCell ref="E51:E52"/>
    <mergeCell ref="F51:F52"/>
    <mergeCell ref="G51:G52"/>
    <mergeCell ref="M51:M52"/>
    <mergeCell ref="N51:N52"/>
    <mergeCell ref="O47:O48"/>
    <mergeCell ref="P51:P52"/>
    <mergeCell ref="Q47:Q48"/>
    <mergeCell ref="A49:A50"/>
    <mergeCell ref="B49:B50"/>
    <mergeCell ref="E49:E50"/>
    <mergeCell ref="F49:F50"/>
    <mergeCell ref="G49:G50"/>
    <mergeCell ref="M49:M50"/>
    <mergeCell ref="N49:N50"/>
    <mergeCell ref="O45:O46"/>
    <mergeCell ref="P49:P50"/>
    <mergeCell ref="Q45:Q46"/>
    <mergeCell ref="A47:A48"/>
    <mergeCell ref="B47:B48"/>
    <mergeCell ref="E47:E48"/>
    <mergeCell ref="F47:F48"/>
    <mergeCell ref="G47:G48"/>
    <mergeCell ref="M47:M48"/>
    <mergeCell ref="N47:N48"/>
    <mergeCell ref="O43:O44"/>
    <mergeCell ref="P47:P48"/>
    <mergeCell ref="Q43:Q44"/>
    <mergeCell ref="A45:A46"/>
    <mergeCell ref="B45:B46"/>
    <mergeCell ref="E45:E46"/>
    <mergeCell ref="F45:F46"/>
    <mergeCell ref="G45:G46"/>
    <mergeCell ref="M45:M46"/>
    <mergeCell ref="N45:N46"/>
    <mergeCell ref="O41:O42"/>
    <mergeCell ref="P45:P46"/>
    <mergeCell ref="Q41:Q42"/>
    <mergeCell ref="A43:A44"/>
    <mergeCell ref="B43:B44"/>
    <mergeCell ref="E43:E44"/>
    <mergeCell ref="F43:F44"/>
    <mergeCell ref="G43:G44"/>
    <mergeCell ref="M43:M44"/>
    <mergeCell ref="N43:N44"/>
    <mergeCell ref="O39:O40"/>
    <mergeCell ref="P43:P44"/>
    <mergeCell ref="Q39:Q40"/>
    <mergeCell ref="A41:A42"/>
    <mergeCell ref="B41:B42"/>
    <mergeCell ref="E41:E42"/>
    <mergeCell ref="F41:F42"/>
    <mergeCell ref="G41:G42"/>
    <mergeCell ref="M41:M42"/>
    <mergeCell ref="N41:N42"/>
    <mergeCell ref="O37:O38"/>
    <mergeCell ref="P41:P42"/>
    <mergeCell ref="Q37:Q38"/>
    <mergeCell ref="A39:A40"/>
    <mergeCell ref="B39:B40"/>
    <mergeCell ref="E39:E40"/>
    <mergeCell ref="F39:F40"/>
    <mergeCell ref="G39:G40"/>
    <mergeCell ref="M39:M40"/>
    <mergeCell ref="N39:N40"/>
    <mergeCell ref="O35:O36"/>
    <mergeCell ref="P39:P40"/>
    <mergeCell ref="Q35:Q36"/>
    <mergeCell ref="A37:A38"/>
    <mergeCell ref="B37:B38"/>
    <mergeCell ref="E37:E38"/>
    <mergeCell ref="F37:F38"/>
    <mergeCell ref="G37:G38"/>
    <mergeCell ref="M37:M38"/>
    <mergeCell ref="N37:N38"/>
    <mergeCell ref="O33:O34"/>
    <mergeCell ref="P37:P38"/>
    <mergeCell ref="Q33:Q34"/>
    <mergeCell ref="A35:A36"/>
    <mergeCell ref="B35:B36"/>
    <mergeCell ref="E35:E36"/>
    <mergeCell ref="F35:F36"/>
    <mergeCell ref="G35:G36"/>
    <mergeCell ref="M35:M36"/>
    <mergeCell ref="A31:A32"/>
    <mergeCell ref="B31:B32"/>
    <mergeCell ref="E31:E32"/>
    <mergeCell ref="F31:F32"/>
    <mergeCell ref="G31:G32"/>
    <mergeCell ref="M31:M32"/>
    <mergeCell ref="N35:N36"/>
    <mergeCell ref="O31:O32"/>
    <mergeCell ref="P35:P36"/>
    <mergeCell ref="A33:A34"/>
    <mergeCell ref="B33:B34"/>
    <mergeCell ref="E33:E34"/>
    <mergeCell ref="F33:F34"/>
    <mergeCell ref="G33:G34"/>
    <mergeCell ref="M33:M34"/>
    <mergeCell ref="N31:N32"/>
    <mergeCell ref="M26:M27"/>
    <mergeCell ref="N26:N27"/>
    <mergeCell ref="O26:O27"/>
    <mergeCell ref="P26:P27"/>
    <mergeCell ref="Q26:Q27"/>
    <mergeCell ref="N33:N34"/>
    <mergeCell ref="P31:P32"/>
    <mergeCell ref="P33:P34"/>
    <mergeCell ref="Q29:Q30"/>
    <mergeCell ref="Q31:Q32"/>
    <mergeCell ref="A29:B29"/>
    <mergeCell ref="C29:F29"/>
    <mergeCell ref="H29:N29"/>
    <mergeCell ref="O29:O30"/>
    <mergeCell ref="P29:P30"/>
    <mergeCell ref="M24:M25"/>
    <mergeCell ref="N24:N25"/>
    <mergeCell ref="O24:O25"/>
    <mergeCell ref="P24:P25"/>
    <mergeCell ref="G24:G25"/>
    <mergeCell ref="Q24:Q25"/>
    <mergeCell ref="A26:A27"/>
    <mergeCell ref="B26:B27"/>
    <mergeCell ref="E26:E27"/>
    <mergeCell ref="F26:F27"/>
    <mergeCell ref="G26:G27"/>
    <mergeCell ref="A24:A25"/>
    <mergeCell ref="B24:B25"/>
    <mergeCell ref="E24:E25"/>
    <mergeCell ref="F24:F25"/>
    <mergeCell ref="A1:Q1"/>
    <mergeCell ref="A2:B2"/>
    <mergeCell ref="O2:O3"/>
    <mergeCell ref="P2:P3"/>
    <mergeCell ref="Q2:Q3"/>
    <mergeCell ref="P6:P7"/>
    <mergeCell ref="F6:F7"/>
    <mergeCell ref="F8:F9"/>
    <mergeCell ref="F10:F11"/>
    <mergeCell ref="G6:G7"/>
    <mergeCell ref="G10:G11"/>
    <mergeCell ref="O4:O5"/>
    <mergeCell ref="P4:P5"/>
    <mergeCell ref="Q4:Q5"/>
    <mergeCell ref="P8:P9"/>
    <mergeCell ref="Q8:Q9"/>
    <mergeCell ref="C2:F2"/>
    <mergeCell ref="A4:A5"/>
    <mergeCell ref="H2:N2"/>
    <mergeCell ref="A6:A7"/>
    <mergeCell ref="B6:B7"/>
    <mergeCell ref="E6:E7"/>
    <mergeCell ref="M6:M7"/>
    <mergeCell ref="B4:B5"/>
    <mergeCell ref="E4:E5"/>
    <mergeCell ref="F4:F5"/>
    <mergeCell ref="M4:M5"/>
    <mergeCell ref="N4:N5"/>
    <mergeCell ref="N6:N7"/>
    <mergeCell ref="G4:G5"/>
    <mergeCell ref="A8:A9"/>
    <mergeCell ref="B8:B9"/>
    <mergeCell ref="E8:E9"/>
    <mergeCell ref="M8:M9"/>
    <mergeCell ref="N8:N9"/>
    <mergeCell ref="G8:G9"/>
    <mergeCell ref="O8:O9"/>
    <mergeCell ref="O6:O7"/>
    <mergeCell ref="Q6:Q7"/>
    <mergeCell ref="P10:P11"/>
    <mergeCell ref="B10:B11"/>
    <mergeCell ref="E10:E11"/>
    <mergeCell ref="M10:M11"/>
    <mergeCell ref="N10:N11"/>
    <mergeCell ref="Q10:Q11"/>
    <mergeCell ref="A12:A13"/>
    <mergeCell ref="B12:B13"/>
    <mergeCell ref="E12:E13"/>
    <mergeCell ref="M12:M13"/>
    <mergeCell ref="N12:N13"/>
    <mergeCell ref="O12:O13"/>
    <mergeCell ref="P12:P13"/>
    <mergeCell ref="Q12:Q13"/>
    <mergeCell ref="A10:A11"/>
    <mergeCell ref="O10:O11"/>
    <mergeCell ref="F12:F13"/>
    <mergeCell ref="G12:G13"/>
    <mergeCell ref="P14:P15"/>
    <mergeCell ref="F16:F17"/>
    <mergeCell ref="G16:G17"/>
    <mergeCell ref="G14:G15"/>
    <mergeCell ref="F14:F15"/>
    <mergeCell ref="Q14:Q15"/>
    <mergeCell ref="A16:A17"/>
    <mergeCell ref="B16:B17"/>
    <mergeCell ref="E16:E17"/>
    <mergeCell ref="M16:M17"/>
    <mergeCell ref="N16:N17"/>
    <mergeCell ref="O16:O17"/>
    <mergeCell ref="P16:P17"/>
    <mergeCell ref="Q16:Q17"/>
    <mergeCell ref="A14:A15"/>
    <mergeCell ref="M14:M15"/>
    <mergeCell ref="N14:N15"/>
    <mergeCell ref="O14:O15"/>
    <mergeCell ref="B14:B15"/>
    <mergeCell ref="E14:E15"/>
    <mergeCell ref="Q18:Q19"/>
    <mergeCell ref="A20:A21"/>
    <mergeCell ref="B20:B21"/>
    <mergeCell ref="E20:E21"/>
    <mergeCell ref="M20:M21"/>
    <mergeCell ref="N20:N21"/>
    <mergeCell ref="O20:O21"/>
    <mergeCell ref="P20:P21"/>
    <mergeCell ref="Q20:Q21"/>
    <mergeCell ref="B18:B19"/>
    <mergeCell ref="M18:M19"/>
    <mergeCell ref="N18:N19"/>
    <mergeCell ref="O18:O19"/>
    <mergeCell ref="P18:P19"/>
    <mergeCell ref="F18:F19"/>
    <mergeCell ref="F20:F21"/>
    <mergeCell ref="G20:G21"/>
    <mergeCell ref="G18:G19"/>
    <mergeCell ref="A18:A19"/>
    <mergeCell ref="E18:E19"/>
    <mergeCell ref="O22:O23"/>
    <mergeCell ref="P22:P23"/>
    <mergeCell ref="Q22:Q23"/>
    <mergeCell ref="A22:A23"/>
    <mergeCell ref="B22:B23"/>
    <mergeCell ref="E22:E23"/>
    <mergeCell ref="M22:M23"/>
    <mergeCell ref="N22:N23"/>
    <mergeCell ref="F22:F23"/>
    <mergeCell ref="G22:G23"/>
  </mergeCells>
  <phoneticPr fontId="17" type="noConversion"/>
  <conditionalFormatting sqref="A4:Q27">
    <cfRule type="expression" dxfId="24" priority="59" stopIfTrue="1">
      <formula>MOD(ROW(A20)-ROW($A$4)+$Z$1,$AA$1+$Z$1)&lt;$AA$1</formula>
    </cfRule>
  </conditionalFormatting>
  <conditionalFormatting sqref="A31:Q60">
    <cfRule type="expression" dxfId="23" priority="165" stopIfTrue="1">
      <formula>MOD(ROW(A20)-ROW($A$4)+$Z$1,$AA$1+$Z$1)&lt;$AA$1</formula>
    </cfRule>
  </conditionalFormatting>
  <printOptions horizontalCentered="1"/>
  <pageMargins left="0.51181102362204722" right="0.51181102362204722" top="0.39370078740157483" bottom="0.39370078740157483" header="0.31496062992125984" footer="0.31496062992125984"/>
  <pageSetup scale="70" orientation="landscape" r:id="rId1"/>
  <headerFooter>
    <oddFooter>&amp;C&amp;"Times New Roman,Obyčejné"&amp;12Hlučinská liga mládeže - 11. ročník 2022 / 2023&amp;R&amp;"Times New Roman,Obyčejné"&amp;12Pro HLM zpracoval Jan Durlák</oddFooter>
  </headerFooter>
  <rowBreaks count="1" manualBreakCount="1">
    <brk id="28" max="16" man="1"/>
  </rowBreaks>
  <ignoredErrors>
    <ignoredError sqref="E4 E6 E8:E27 E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9"/>
  <sheetViews>
    <sheetView zoomScaleNormal="100" workbookViewId="0">
      <selection activeCell="G39" sqref="G39:G40"/>
    </sheetView>
  </sheetViews>
  <sheetFormatPr defaultRowHeight="15" x14ac:dyDescent="0.2"/>
  <cols>
    <col min="1" max="1" width="7.6640625" customWidth="1"/>
    <col min="2" max="2" width="18.4296875" customWidth="1"/>
    <col min="3" max="3" width="9.81640625" customWidth="1"/>
    <col min="4" max="4" width="9.953125" customWidth="1"/>
    <col min="5" max="5" width="11.43359375" customWidth="1"/>
    <col min="6" max="6" width="5.37890625" style="37" hidden="1" customWidth="1"/>
    <col min="7" max="7" width="11.43359375" customWidth="1"/>
    <col min="8" max="12" width="9.953125" style="30" customWidth="1"/>
    <col min="13" max="13" width="11.703125" style="30" customWidth="1"/>
    <col min="14" max="14" width="11.8359375" customWidth="1"/>
    <col min="15" max="15" width="11.296875" customWidth="1"/>
    <col min="16" max="16" width="11.56640625" customWidth="1"/>
    <col min="17" max="17" width="9.953125" customWidth="1"/>
    <col min="18" max="24" width="3.09375" customWidth="1"/>
    <col min="25" max="25" width="4.03515625" customWidth="1"/>
    <col min="26" max="27" width="5.109375" customWidth="1"/>
  </cols>
  <sheetData>
    <row r="1" spans="1:27" s="73" customFormat="1" ht="49.5" customHeight="1" thickTop="1" thickBot="1" x14ac:dyDescent="0.25">
      <c r="A1" s="265" t="s">
        <v>58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7"/>
      <c r="Z1" s="73">
        <v>2</v>
      </c>
      <c r="AA1" s="73">
        <v>2</v>
      </c>
    </row>
    <row r="2" spans="1:27" s="73" customFormat="1" ht="22.5" customHeight="1" thickTop="1" thickBot="1" x14ac:dyDescent="0.25">
      <c r="A2" s="268" t="s">
        <v>71</v>
      </c>
      <c r="B2" s="269"/>
      <c r="C2" s="260" t="s">
        <v>32</v>
      </c>
      <c r="D2" s="261"/>
      <c r="E2" s="261"/>
      <c r="F2" s="261"/>
      <c r="G2" s="74"/>
      <c r="H2" s="262" t="s">
        <v>83</v>
      </c>
      <c r="I2" s="262"/>
      <c r="J2" s="262"/>
      <c r="K2" s="262"/>
      <c r="L2" s="262"/>
      <c r="M2" s="262"/>
      <c r="N2" s="262"/>
      <c r="O2" s="270" t="s">
        <v>33</v>
      </c>
      <c r="P2" s="272" t="s">
        <v>91</v>
      </c>
      <c r="Q2" s="274" t="s">
        <v>34</v>
      </c>
    </row>
    <row r="3" spans="1:27" s="83" customFormat="1" ht="33.950000000000003" customHeight="1" thickBot="1" x14ac:dyDescent="0.25">
      <c r="A3" s="104" t="s">
        <v>35</v>
      </c>
      <c r="B3" s="105" t="s">
        <v>2</v>
      </c>
      <c r="C3" s="106"/>
      <c r="D3" s="107" t="s">
        <v>43</v>
      </c>
      <c r="E3" s="107" t="s">
        <v>36</v>
      </c>
      <c r="F3" s="108" t="s">
        <v>37</v>
      </c>
      <c r="G3" s="109" t="s">
        <v>37</v>
      </c>
      <c r="H3" s="107"/>
      <c r="I3" s="110" t="s">
        <v>38</v>
      </c>
      <c r="J3" s="110" t="s">
        <v>39</v>
      </c>
      <c r="K3" s="110" t="s">
        <v>40</v>
      </c>
      <c r="L3" s="110" t="s">
        <v>43</v>
      </c>
      <c r="M3" s="110" t="s">
        <v>36</v>
      </c>
      <c r="N3" s="111" t="s">
        <v>37</v>
      </c>
      <c r="O3" s="271"/>
      <c r="P3" s="273"/>
      <c r="Q3" s="275"/>
    </row>
    <row r="4" spans="1:27" ht="15.75" thickBot="1" x14ac:dyDescent="0.25">
      <c r="A4" s="239" t="s">
        <v>16</v>
      </c>
      <c r="B4" s="263" t="s">
        <v>81</v>
      </c>
      <c r="C4" s="63" t="s">
        <v>69</v>
      </c>
      <c r="D4" s="94">
        <v>23.18</v>
      </c>
      <c r="E4" s="243">
        <f>IF(D4="","",MAX(D4,D5))</f>
        <v>23.18</v>
      </c>
      <c r="F4" s="249">
        <f>IFERROR(IF(E4="","",RANK(E4,$E$4:$E$31,1)),"")</f>
        <v>4</v>
      </c>
      <c r="G4" s="251">
        <f>IFERROR(IF(E4="","",IF(E4="N",(MAX($F$4:$F$31)+1),F4)),"")</f>
        <v>4</v>
      </c>
      <c r="H4" s="68" t="s">
        <v>67</v>
      </c>
      <c r="I4" s="59">
        <v>67.430000000000007</v>
      </c>
      <c r="J4" s="94">
        <v>67.28</v>
      </c>
      <c r="K4" s="95"/>
      <c r="L4" s="31">
        <f>IF(I4="","",MAX(I4,J4)+K4)</f>
        <v>67.430000000000007</v>
      </c>
      <c r="M4" s="245">
        <f>IF(L4="","",MIN(L5,L4))</f>
        <v>67.430000000000007</v>
      </c>
      <c r="N4" s="247">
        <f>IF(M4="","",RANK(M4,$M$4:$M$31,1))</f>
        <v>3</v>
      </c>
      <c r="O4" s="234">
        <f>IF(N4="","",SUM(N4,G4))</f>
        <v>7</v>
      </c>
      <c r="P4" s="235">
        <f>IF(O4="","",RANK(O4,$O$4:$O$31,1))</f>
        <v>3</v>
      </c>
      <c r="Q4" s="237">
        <f>IF(P4="","",VLOOKUP(P4,'Bodové hodnocení'!$A$1:$B$36,2,FALSE))</f>
        <v>14</v>
      </c>
    </row>
    <row r="5" spans="1:27" ht="15.75" thickBot="1" x14ac:dyDescent="0.25">
      <c r="A5" s="253"/>
      <c r="B5" s="264"/>
      <c r="C5" s="65" t="s">
        <v>70</v>
      </c>
      <c r="D5" s="103">
        <v>21.11</v>
      </c>
      <c r="E5" s="244"/>
      <c r="F5" s="250"/>
      <c r="G5" s="252"/>
      <c r="H5" s="70" t="s">
        <v>68</v>
      </c>
      <c r="I5" s="60"/>
      <c r="J5" s="96"/>
      <c r="K5" s="97"/>
      <c r="L5" s="33" t="str">
        <f>IF(I5="","",MAX(I5,J5)+K5)</f>
        <v/>
      </c>
      <c r="M5" s="256"/>
      <c r="N5" s="257"/>
      <c r="O5" s="234"/>
      <c r="P5" s="259"/>
      <c r="Q5" s="258"/>
    </row>
    <row r="6" spans="1:27" ht="15.95" customHeight="1" thickBot="1" x14ac:dyDescent="0.25">
      <c r="A6" s="239" t="s">
        <v>18</v>
      </c>
      <c r="B6" s="241" t="s">
        <v>53</v>
      </c>
      <c r="C6" s="63" t="s">
        <v>69</v>
      </c>
      <c r="D6" s="94">
        <v>19.89</v>
      </c>
      <c r="E6" s="243">
        <f>IF(D6="","",MAX(D6,D7))</f>
        <v>20.75</v>
      </c>
      <c r="F6" s="249">
        <f>IFERROR(IF(E6="","",RANK(E6,$E$4:$E$31,1)),"")</f>
        <v>2</v>
      </c>
      <c r="G6" s="251">
        <f>IFERROR(IF(E6="","",IF(E6="N",(MAX($F$4:$F$31)+1),F6)),"")</f>
        <v>2</v>
      </c>
      <c r="H6" s="68" t="s">
        <v>67</v>
      </c>
      <c r="I6" s="59">
        <v>72.75</v>
      </c>
      <c r="J6" s="94">
        <v>72.78</v>
      </c>
      <c r="K6" s="95"/>
      <c r="L6" s="31">
        <f>IF(I6="","",MAX(I6,J6)+K6)</f>
        <v>72.78</v>
      </c>
      <c r="M6" s="245">
        <f>IF(L6="","",MIN(L7,L6))</f>
        <v>72.78</v>
      </c>
      <c r="N6" s="247">
        <f>IF(M6="","",RANK(M6,$M$4:$M$31,1))</f>
        <v>4</v>
      </c>
      <c r="O6" s="234">
        <f>IF(N6="","",SUM(N6,G6))</f>
        <v>6</v>
      </c>
      <c r="P6" s="235">
        <f>IF(O6="","",RANK(O6,$O$4:$O$31,1))</f>
        <v>2</v>
      </c>
      <c r="Q6" s="237">
        <f>IF(P6="","",VLOOKUP(P6,'Bodové hodnocení'!$A$1:$B$36,2,FALSE))</f>
        <v>15</v>
      </c>
    </row>
    <row r="7" spans="1:27" ht="15.95" customHeight="1" thickBot="1" x14ac:dyDescent="0.25">
      <c r="A7" s="253"/>
      <c r="B7" s="242"/>
      <c r="C7" s="65" t="s">
        <v>70</v>
      </c>
      <c r="D7" s="103">
        <v>20.75</v>
      </c>
      <c r="E7" s="244"/>
      <c r="F7" s="250"/>
      <c r="G7" s="252"/>
      <c r="H7" s="70" t="s">
        <v>68</v>
      </c>
      <c r="I7" s="60"/>
      <c r="J7" s="96"/>
      <c r="K7" s="97"/>
      <c r="L7" s="33" t="str">
        <f t="shared" ref="L7:L31" si="0">IF(I7="","",MAX(I7,J7)+K7)</f>
        <v/>
      </c>
      <c r="M7" s="256"/>
      <c r="N7" s="257"/>
      <c r="O7" s="234"/>
      <c r="P7" s="259"/>
      <c r="Q7" s="258"/>
      <c r="Y7" s="38"/>
    </row>
    <row r="8" spans="1:27" ht="15.95" customHeight="1" thickBot="1" x14ac:dyDescent="0.25">
      <c r="A8" s="239" t="s">
        <v>19</v>
      </c>
      <c r="B8" s="241" t="s">
        <v>6</v>
      </c>
      <c r="C8" s="63" t="s">
        <v>69</v>
      </c>
      <c r="D8" s="94">
        <v>22.1</v>
      </c>
      <c r="E8" s="243">
        <f>IF(D8="","",MAX(D8,D9))</f>
        <v>24.06</v>
      </c>
      <c r="F8" s="249">
        <f>IFERROR(IF(E8="","",RANK(E8,$E$4:$E$31,1)),"")</f>
        <v>6</v>
      </c>
      <c r="G8" s="251">
        <f>IFERROR(IF(E8="","",IF(E8="N",(MAX($F$4:$F$31)+1),F8)),"")</f>
        <v>6</v>
      </c>
      <c r="H8" s="68" t="s">
        <v>67</v>
      </c>
      <c r="I8" s="59">
        <v>93.47</v>
      </c>
      <c r="J8" s="94">
        <v>93.4</v>
      </c>
      <c r="K8" s="95"/>
      <c r="L8" s="31">
        <f t="shared" si="0"/>
        <v>93.47</v>
      </c>
      <c r="M8" s="245">
        <f>IF(L8="","",MIN(L9,L8))</f>
        <v>93.47</v>
      </c>
      <c r="N8" s="247">
        <f>IF(M8="","",RANK(M8,$M$4:$M$31,1))</f>
        <v>10</v>
      </c>
      <c r="O8" s="234">
        <f>IF(N8="","",SUM(N8,G8))</f>
        <v>16</v>
      </c>
      <c r="P8" s="235">
        <f>IF(O8="","",RANK(O8,$O$4:$O$31,1))</f>
        <v>8</v>
      </c>
      <c r="Q8" s="237">
        <f>IF(P8="","",VLOOKUP(P8,'Bodové hodnocení'!$A$1:$B$36,2,FALSE))</f>
        <v>9</v>
      </c>
      <c r="Y8" s="38"/>
    </row>
    <row r="9" spans="1:27" ht="15.95" customHeight="1" thickBot="1" x14ac:dyDescent="0.25">
      <c r="A9" s="253"/>
      <c r="B9" s="242"/>
      <c r="C9" s="65" t="s">
        <v>70</v>
      </c>
      <c r="D9" s="103">
        <v>24.06</v>
      </c>
      <c r="E9" s="244"/>
      <c r="F9" s="250"/>
      <c r="G9" s="252"/>
      <c r="H9" s="70" t="s">
        <v>68</v>
      </c>
      <c r="I9" s="60"/>
      <c r="J9" s="96"/>
      <c r="K9" s="97"/>
      <c r="L9" s="33" t="str">
        <f t="shared" si="0"/>
        <v/>
      </c>
      <c r="M9" s="256"/>
      <c r="N9" s="257"/>
      <c r="O9" s="234"/>
      <c r="P9" s="259"/>
      <c r="Q9" s="258"/>
      <c r="Y9" s="38"/>
    </row>
    <row r="10" spans="1:27" ht="15.95" customHeight="1" thickBot="1" x14ac:dyDescent="0.25">
      <c r="A10" s="240" t="s">
        <v>20</v>
      </c>
      <c r="B10" s="254" t="s">
        <v>82</v>
      </c>
      <c r="C10" s="66" t="s">
        <v>69</v>
      </c>
      <c r="D10" s="58">
        <v>26.52</v>
      </c>
      <c r="E10" s="243">
        <f>IF(D10="","",MAX(D10,D11))</f>
        <v>27.12</v>
      </c>
      <c r="F10" s="276">
        <f>IFERROR(IF(E10="","",RANK(E10,$E$4:$E$31,1)),"")</f>
        <v>9</v>
      </c>
      <c r="G10" s="277">
        <f>IFERROR(IF(E10="","",IF(E10="N",(MAX($F$4:$F$31)+1),F10)),"")</f>
        <v>9</v>
      </c>
      <c r="H10" s="71" t="s">
        <v>67</v>
      </c>
      <c r="I10" s="98">
        <v>111.6</v>
      </c>
      <c r="J10" s="58">
        <v>111.6</v>
      </c>
      <c r="K10" s="99"/>
      <c r="L10" s="34">
        <f t="shared" si="0"/>
        <v>111.6</v>
      </c>
      <c r="M10" s="246">
        <f>IF(L10="","",MIN(L11,L10))</f>
        <v>111.6</v>
      </c>
      <c r="N10" s="248">
        <f>IF(M10="","",RANK(M10,$M$4:$M$31,1))</f>
        <v>13</v>
      </c>
      <c r="O10" s="255">
        <f>IF(N10="","",SUM(N10,G10))</f>
        <v>22</v>
      </c>
      <c r="P10" s="236">
        <f>IF(O10="","",RANK(O10,$O$4:$O$31,1))</f>
        <v>11</v>
      </c>
      <c r="Q10" s="238">
        <f>IF(P10="","",VLOOKUP(P10,'Bodové hodnocení'!$A$1:$B$36,2,FALSE))</f>
        <v>6</v>
      </c>
      <c r="Y10" s="38"/>
    </row>
    <row r="11" spans="1:27" ht="15.95" customHeight="1" thickBot="1" x14ac:dyDescent="0.25">
      <c r="A11" s="253"/>
      <c r="B11" s="242"/>
      <c r="C11" s="65" t="s">
        <v>70</v>
      </c>
      <c r="D11" s="103">
        <v>27.12</v>
      </c>
      <c r="E11" s="244"/>
      <c r="F11" s="250"/>
      <c r="G11" s="252"/>
      <c r="H11" s="70" t="s">
        <v>68</v>
      </c>
      <c r="I11" s="60"/>
      <c r="J11" s="96"/>
      <c r="K11" s="97"/>
      <c r="L11" s="33" t="str">
        <f t="shared" si="0"/>
        <v/>
      </c>
      <c r="M11" s="246"/>
      <c r="N11" s="248"/>
      <c r="O11" s="234"/>
      <c r="P11" s="236"/>
      <c r="Q11" s="238"/>
      <c r="Y11" s="38"/>
    </row>
    <row r="12" spans="1:27" ht="15.95" customHeight="1" thickBot="1" x14ac:dyDescent="0.25">
      <c r="A12" s="240" t="s">
        <v>21</v>
      </c>
      <c r="B12" s="241" t="s">
        <v>4</v>
      </c>
      <c r="C12" s="66" t="s">
        <v>69</v>
      </c>
      <c r="D12" s="58">
        <v>23.41</v>
      </c>
      <c r="E12" s="243">
        <f>IF(D12="","",MAX(D12,D13))</f>
        <v>23.41</v>
      </c>
      <c r="F12" s="249">
        <f>IFERROR(IF(E12="","",RANK(E12,$E$4:$E$31,1)),"")</f>
        <v>5</v>
      </c>
      <c r="G12" s="251">
        <f>IFERROR(IF(E12="","",IF(E12="N",(MAX($F$4:$F$31)+1),F12)),"")</f>
        <v>5</v>
      </c>
      <c r="H12" s="71" t="s">
        <v>67</v>
      </c>
      <c r="I12" s="98">
        <v>77.97</v>
      </c>
      <c r="J12" s="58">
        <v>77.97</v>
      </c>
      <c r="K12" s="99"/>
      <c r="L12" s="31">
        <f t="shared" si="0"/>
        <v>77.97</v>
      </c>
      <c r="M12" s="245">
        <f>IF(L12="","",MIN(L13,L12))</f>
        <v>77.97</v>
      </c>
      <c r="N12" s="247">
        <f>IF(M12="","",RANK(M12,$M$4:$M$31,1))</f>
        <v>6</v>
      </c>
      <c r="O12" s="234">
        <f>IF(N12="","",SUM(N12,G12))</f>
        <v>11</v>
      </c>
      <c r="P12" s="235">
        <f>IF(O12="","",RANK(O12,$O$4:$O$31,1))</f>
        <v>6</v>
      </c>
      <c r="Q12" s="237">
        <f>IF(P12="","",VLOOKUP(P12,'Bodové hodnocení'!$A$1:$B$36,2,FALSE))</f>
        <v>11</v>
      </c>
      <c r="Y12" s="38"/>
    </row>
    <row r="13" spans="1:27" ht="15.95" customHeight="1" thickBot="1" x14ac:dyDescent="0.25">
      <c r="A13" s="240"/>
      <c r="B13" s="242"/>
      <c r="C13" s="64" t="s">
        <v>70</v>
      </c>
      <c r="D13" s="102">
        <v>23.07</v>
      </c>
      <c r="E13" s="244"/>
      <c r="F13" s="250"/>
      <c r="G13" s="252"/>
      <c r="H13" s="69" t="s">
        <v>68</v>
      </c>
      <c r="I13" s="61">
        <v>91.09</v>
      </c>
      <c r="J13" s="92">
        <v>91.06</v>
      </c>
      <c r="K13" s="93"/>
      <c r="L13" s="33">
        <f t="shared" si="0"/>
        <v>91.09</v>
      </c>
      <c r="M13" s="246"/>
      <c r="N13" s="248"/>
      <c r="O13" s="234"/>
      <c r="P13" s="236"/>
      <c r="Q13" s="238"/>
      <c r="Y13" s="38"/>
    </row>
    <row r="14" spans="1:27" ht="15.95" customHeight="1" thickBot="1" x14ac:dyDescent="0.25">
      <c r="A14" s="239" t="s">
        <v>22</v>
      </c>
      <c r="B14" s="241" t="s">
        <v>10</v>
      </c>
      <c r="C14" s="63" t="s">
        <v>69</v>
      </c>
      <c r="D14" s="94">
        <v>82.03</v>
      </c>
      <c r="E14" s="243">
        <f>IF(D14="","",MAX(D14,D15))</f>
        <v>82.03</v>
      </c>
      <c r="F14" s="249">
        <f>IFERROR(IF(E14="","",RANK(E14,$E$4:$E$31,1)),"")</f>
        <v>12</v>
      </c>
      <c r="G14" s="251">
        <f>IFERROR(IF(E14="","",IF(E14="N",(MAX($F$4:$F$31)+1),F14)),"")</f>
        <v>12</v>
      </c>
      <c r="H14" s="68" t="s">
        <v>67</v>
      </c>
      <c r="I14" s="59">
        <v>145.31</v>
      </c>
      <c r="J14" s="94">
        <v>145.03</v>
      </c>
      <c r="K14" s="95">
        <v>20</v>
      </c>
      <c r="L14" s="31">
        <f t="shared" si="0"/>
        <v>165.31</v>
      </c>
      <c r="M14" s="245">
        <f>IF(L14="","",MIN(L15,L14))</f>
        <v>165.31</v>
      </c>
      <c r="N14" s="247">
        <f>IF(M14="","",RANK(M14,$M$4:$M$31,1))</f>
        <v>14</v>
      </c>
      <c r="O14" s="234">
        <f>IF(N14="","",SUM(N14,G14))</f>
        <v>26</v>
      </c>
      <c r="P14" s="235">
        <f>IF(O14="","",RANK(O14,$O$4:$O$31,1))</f>
        <v>14</v>
      </c>
      <c r="Q14" s="237">
        <f>IF(P14="","",VLOOKUP(P14,'Bodové hodnocení'!$A$1:$B$36,2,FALSE))</f>
        <v>3</v>
      </c>
      <c r="Y14" s="38"/>
    </row>
    <row r="15" spans="1:27" ht="15.95" customHeight="1" thickBot="1" x14ac:dyDescent="0.25">
      <c r="A15" s="253"/>
      <c r="B15" s="242"/>
      <c r="C15" s="65" t="s">
        <v>70</v>
      </c>
      <c r="D15" s="103">
        <v>68.17</v>
      </c>
      <c r="E15" s="244"/>
      <c r="F15" s="250"/>
      <c r="G15" s="252"/>
      <c r="H15" s="70" t="s">
        <v>68</v>
      </c>
      <c r="I15" s="60"/>
      <c r="J15" s="96"/>
      <c r="K15" s="97"/>
      <c r="L15" s="33" t="str">
        <f t="shared" si="0"/>
        <v/>
      </c>
      <c r="M15" s="246"/>
      <c r="N15" s="248"/>
      <c r="O15" s="234"/>
      <c r="P15" s="236"/>
      <c r="Q15" s="238"/>
      <c r="Y15" s="38"/>
    </row>
    <row r="16" spans="1:27" ht="15.95" customHeight="1" thickBot="1" x14ac:dyDescent="0.25">
      <c r="A16" s="240" t="s">
        <v>23</v>
      </c>
      <c r="B16" s="241" t="s">
        <v>5</v>
      </c>
      <c r="C16" s="66" t="s">
        <v>69</v>
      </c>
      <c r="D16" s="58">
        <v>27.59</v>
      </c>
      <c r="E16" s="243">
        <f>IF(D16="","",MAX(D16,D17))</f>
        <v>33.83</v>
      </c>
      <c r="F16" s="249">
        <f>IFERROR(IF(E16="","",RANK(E16,$E$4:$E$31,1)),"")</f>
        <v>10</v>
      </c>
      <c r="G16" s="251">
        <f>IFERROR(IF(E16="","",IF(E16="N",(MAX($F$4:$F$31)+1),F16)),"")</f>
        <v>10</v>
      </c>
      <c r="H16" s="71" t="s">
        <v>67</v>
      </c>
      <c r="I16" s="98">
        <v>77.78</v>
      </c>
      <c r="J16" s="58">
        <v>77.78</v>
      </c>
      <c r="K16" s="99"/>
      <c r="L16" s="31">
        <f t="shared" si="0"/>
        <v>77.78</v>
      </c>
      <c r="M16" s="245">
        <f>IF(L16="","",MIN(L17,L16))</f>
        <v>77.78</v>
      </c>
      <c r="N16" s="247">
        <f>IF(M16="","",RANK(M16,$M$4:$M$31,1))</f>
        <v>5</v>
      </c>
      <c r="O16" s="234">
        <f>IF(N16="","",SUM(N16,G16))</f>
        <v>15</v>
      </c>
      <c r="P16" s="235">
        <f>IF(O16="","",RANK(O16,$O$4:$O$31,1))</f>
        <v>7</v>
      </c>
      <c r="Q16" s="237">
        <f>IF(P16="","",VLOOKUP(P16,'Bodové hodnocení'!$A$1:$B$36,2,FALSE))</f>
        <v>10</v>
      </c>
      <c r="Y16" s="38"/>
    </row>
    <row r="17" spans="1:25" ht="15.95" customHeight="1" thickBot="1" x14ac:dyDescent="0.25">
      <c r="A17" s="240"/>
      <c r="B17" s="242"/>
      <c r="C17" s="64" t="s">
        <v>70</v>
      </c>
      <c r="D17" s="102">
        <v>33.83</v>
      </c>
      <c r="E17" s="244"/>
      <c r="F17" s="250"/>
      <c r="G17" s="252"/>
      <c r="H17" s="69" t="s">
        <v>68</v>
      </c>
      <c r="I17" s="61"/>
      <c r="J17" s="92"/>
      <c r="K17" s="93"/>
      <c r="L17" s="33" t="str">
        <f t="shared" si="0"/>
        <v/>
      </c>
      <c r="M17" s="246"/>
      <c r="N17" s="248"/>
      <c r="O17" s="234"/>
      <c r="P17" s="236"/>
      <c r="Q17" s="238"/>
      <c r="Y17" s="38"/>
    </row>
    <row r="18" spans="1:25" ht="15.95" customHeight="1" thickBot="1" x14ac:dyDescent="0.25">
      <c r="A18" s="239" t="s">
        <v>25</v>
      </c>
      <c r="B18" s="241" t="s">
        <v>9</v>
      </c>
      <c r="C18" s="63" t="s">
        <v>69</v>
      </c>
      <c r="D18" s="94">
        <v>39.19</v>
      </c>
      <c r="E18" s="243">
        <f>IF(D18="","",MAX(D18,D19))</f>
        <v>56.12</v>
      </c>
      <c r="F18" s="249">
        <f>IFERROR(IF(E18="","",RANK(E18,$E$4:$E$31,1)),"")</f>
        <v>11</v>
      </c>
      <c r="G18" s="251">
        <f>IFERROR(IF(E18="","",IF(E18="N",(MAX($F$4:$F$31)+1),F18)),"")</f>
        <v>11</v>
      </c>
      <c r="H18" s="68" t="s">
        <v>67</v>
      </c>
      <c r="I18" s="59">
        <v>80.75</v>
      </c>
      <c r="J18" s="94">
        <v>80.62</v>
      </c>
      <c r="K18" s="95"/>
      <c r="L18" s="31">
        <f t="shared" si="0"/>
        <v>80.75</v>
      </c>
      <c r="M18" s="245">
        <f>IF(L18="","",MIN(L19,L18))</f>
        <v>80.75</v>
      </c>
      <c r="N18" s="247">
        <f>IF(M18="","",RANK(M18,$M$4:$M$31,1))</f>
        <v>8</v>
      </c>
      <c r="O18" s="234">
        <f>IF(N18="","",SUM(N18,G18))</f>
        <v>19</v>
      </c>
      <c r="P18" s="235">
        <f>IF(O18="","",RANK(O18,$O$4:$O$31,1))</f>
        <v>9</v>
      </c>
      <c r="Q18" s="237">
        <f>IF(P18="","",VLOOKUP(P18,'Bodové hodnocení'!$A$1:$B$36,2,FALSE))</f>
        <v>8</v>
      </c>
      <c r="Y18" s="38"/>
    </row>
    <row r="19" spans="1:25" ht="15.95" customHeight="1" thickBot="1" x14ac:dyDescent="0.25">
      <c r="A19" s="253"/>
      <c r="B19" s="242"/>
      <c r="C19" s="65" t="s">
        <v>70</v>
      </c>
      <c r="D19" s="103">
        <v>56.12</v>
      </c>
      <c r="E19" s="244"/>
      <c r="F19" s="250"/>
      <c r="G19" s="252"/>
      <c r="H19" s="70" t="s">
        <v>68</v>
      </c>
      <c r="I19" s="60"/>
      <c r="J19" s="96"/>
      <c r="K19" s="97"/>
      <c r="L19" s="33" t="str">
        <f t="shared" si="0"/>
        <v/>
      </c>
      <c r="M19" s="246"/>
      <c r="N19" s="248"/>
      <c r="O19" s="234"/>
      <c r="P19" s="236"/>
      <c r="Q19" s="238"/>
      <c r="Y19" s="38"/>
    </row>
    <row r="20" spans="1:25" ht="15.95" customHeight="1" thickBot="1" x14ac:dyDescent="0.25">
      <c r="A20" s="240" t="s">
        <v>26</v>
      </c>
      <c r="B20" s="241" t="s">
        <v>93</v>
      </c>
      <c r="C20" s="66" t="s">
        <v>69</v>
      </c>
      <c r="D20" s="58">
        <v>26.74</v>
      </c>
      <c r="E20" s="243" t="s">
        <v>90</v>
      </c>
      <c r="F20" s="249" t="str">
        <f>IFERROR(IF(E20="","",RANK(E20,$E$4:$E$31,1)),"")</f>
        <v/>
      </c>
      <c r="G20" s="251">
        <f>IFERROR(IF(E20="","",IF(E20="N",(MAX($F$4:$F$31)+1),F20)),"")</f>
        <v>13</v>
      </c>
      <c r="H20" s="71" t="s">
        <v>67</v>
      </c>
      <c r="I20" s="98">
        <v>87.18</v>
      </c>
      <c r="J20" s="58">
        <v>87.22</v>
      </c>
      <c r="K20" s="99">
        <v>10</v>
      </c>
      <c r="L20" s="31">
        <f t="shared" si="0"/>
        <v>97.22</v>
      </c>
      <c r="M20" s="245">
        <f>IF(L20="","",MIN(L21,L20))</f>
        <v>97.22</v>
      </c>
      <c r="N20" s="247">
        <f>IF(M20="","",RANK(M20,$M$4:$M$31,1))</f>
        <v>11</v>
      </c>
      <c r="O20" s="234">
        <f>IF(N20="","",SUM(N20,G20))</f>
        <v>24</v>
      </c>
      <c r="P20" s="235">
        <f>IF(O20="","",RANK(O20,$O$4:$O$31,1))</f>
        <v>13</v>
      </c>
      <c r="Q20" s="237">
        <f>IF(P20="","",VLOOKUP(P20,'Bodové hodnocení'!$A$1:$B$36,2,FALSE))</f>
        <v>4</v>
      </c>
      <c r="Y20" s="38"/>
    </row>
    <row r="21" spans="1:25" ht="15.95" customHeight="1" thickBot="1" x14ac:dyDescent="0.25">
      <c r="A21" s="240"/>
      <c r="B21" s="242"/>
      <c r="C21" s="64" t="s">
        <v>70</v>
      </c>
      <c r="D21" s="102">
        <v>29.93</v>
      </c>
      <c r="E21" s="244"/>
      <c r="F21" s="250"/>
      <c r="G21" s="252"/>
      <c r="H21" s="69" t="s">
        <v>68</v>
      </c>
      <c r="I21" s="61"/>
      <c r="J21" s="92"/>
      <c r="K21" s="93"/>
      <c r="L21" s="33" t="str">
        <f t="shared" si="0"/>
        <v/>
      </c>
      <c r="M21" s="246"/>
      <c r="N21" s="248"/>
      <c r="O21" s="234"/>
      <c r="P21" s="236"/>
      <c r="Q21" s="238"/>
    </row>
    <row r="22" spans="1:25" ht="15.95" customHeight="1" thickBot="1" x14ac:dyDescent="0.25">
      <c r="A22" s="239" t="s">
        <v>27</v>
      </c>
      <c r="B22" s="241" t="s">
        <v>78</v>
      </c>
      <c r="C22" s="63" t="s">
        <v>69</v>
      </c>
      <c r="D22" s="94">
        <v>20.87</v>
      </c>
      <c r="E22" s="243">
        <f>IF(D22="","",MAX(D22,D23))</f>
        <v>21.21</v>
      </c>
      <c r="F22" s="249">
        <f>IFERROR(IF(E22="","",RANK(E22,$E$4:$E$31,1)),"")</f>
        <v>3</v>
      </c>
      <c r="G22" s="251">
        <f>IFERROR(IF(E22="","",IF(E22="N",(MAX($F$4:$F$31)+1),F22)),"")</f>
        <v>3</v>
      </c>
      <c r="H22" s="68" t="s">
        <v>67</v>
      </c>
      <c r="I22" s="59">
        <v>66.459999999999994</v>
      </c>
      <c r="J22" s="94">
        <v>66.37</v>
      </c>
      <c r="K22" s="95"/>
      <c r="L22" s="31">
        <f t="shared" si="0"/>
        <v>66.459999999999994</v>
      </c>
      <c r="M22" s="245">
        <f>IF(L22="","",MIN(L23,L22))</f>
        <v>66.459999999999994</v>
      </c>
      <c r="N22" s="247">
        <f>IF(M22="","",RANK(M22,$M$4:$M$31,1))</f>
        <v>1</v>
      </c>
      <c r="O22" s="234">
        <f>IF(N22="","",SUM(N22,G22))</f>
        <v>4</v>
      </c>
      <c r="P22" s="235">
        <f>IF(O22="","",RANK(O22,$O$4:$O$31,1))</f>
        <v>1</v>
      </c>
      <c r="Q22" s="237">
        <f>IF(P22="","",VLOOKUP(P22,'Bodové hodnocení'!$A$1:$B$36,2,FALSE))</f>
        <v>16</v>
      </c>
    </row>
    <row r="23" spans="1:25" ht="15.95" customHeight="1" thickBot="1" x14ac:dyDescent="0.25">
      <c r="A23" s="240"/>
      <c r="B23" s="242"/>
      <c r="C23" s="64" t="s">
        <v>70</v>
      </c>
      <c r="D23" s="102">
        <v>21.21</v>
      </c>
      <c r="E23" s="244"/>
      <c r="F23" s="250"/>
      <c r="G23" s="252"/>
      <c r="H23" s="69" t="s">
        <v>68</v>
      </c>
      <c r="I23" s="61"/>
      <c r="J23" s="92"/>
      <c r="K23" s="93"/>
      <c r="L23" s="32" t="str">
        <f t="shared" si="0"/>
        <v/>
      </c>
      <c r="M23" s="246"/>
      <c r="N23" s="248"/>
      <c r="O23" s="234"/>
      <c r="P23" s="236"/>
      <c r="Q23" s="238"/>
    </row>
    <row r="24" spans="1:25" ht="14.45" customHeight="1" thickBot="1" x14ac:dyDescent="0.25">
      <c r="A24" s="239" t="s">
        <v>28</v>
      </c>
      <c r="B24" s="241" t="s">
        <v>14</v>
      </c>
      <c r="C24" s="63" t="s">
        <v>69</v>
      </c>
      <c r="D24" s="94" t="s">
        <v>90</v>
      </c>
      <c r="E24" s="243" t="s">
        <v>90</v>
      </c>
      <c r="F24" s="249" t="str">
        <f>IFERROR(IF(E24="","",RANK(E24,$E$4:$E$31,1)),"")</f>
        <v/>
      </c>
      <c r="G24" s="251">
        <f>IFERROR(IF(E24="","",IF(E24="N",(MAX($F$4:$F$31)+1),F24)),"")</f>
        <v>13</v>
      </c>
      <c r="H24" s="68" t="s">
        <v>67</v>
      </c>
      <c r="I24" s="59">
        <v>90.84</v>
      </c>
      <c r="J24" s="94">
        <v>90.78</v>
      </c>
      <c r="K24" s="95"/>
      <c r="L24" s="31">
        <f t="shared" si="0"/>
        <v>90.84</v>
      </c>
      <c r="M24" s="245">
        <f>IF(L24="","",MIN(L25,L24))</f>
        <v>90.84</v>
      </c>
      <c r="N24" s="247">
        <f>IF(M24="","",RANK(M24,$M$4:$M$31,1))</f>
        <v>9</v>
      </c>
      <c r="O24" s="234">
        <f>IF(N24="","",SUM(N24,G24))</f>
        <v>22</v>
      </c>
      <c r="P24" s="235">
        <v>11</v>
      </c>
      <c r="Q24" s="237">
        <f>IF(P24="","",VLOOKUP(P24,'Bodové hodnocení'!$A$1:$B$36,2,FALSE))</f>
        <v>6</v>
      </c>
    </row>
    <row r="25" spans="1:25" ht="15.95" customHeight="1" thickBot="1" x14ac:dyDescent="0.25">
      <c r="A25" s="240"/>
      <c r="B25" s="242"/>
      <c r="C25" s="64" t="s">
        <v>70</v>
      </c>
      <c r="D25" s="102">
        <v>30.61</v>
      </c>
      <c r="E25" s="244"/>
      <c r="F25" s="250"/>
      <c r="G25" s="252"/>
      <c r="H25" s="69" t="s">
        <v>68</v>
      </c>
      <c r="I25" s="61">
        <v>102.42</v>
      </c>
      <c r="J25" s="92">
        <v>102.41</v>
      </c>
      <c r="K25" s="93"/>
      <c r="L25" s="32">
        <f t="shared" si="0"/>
        <v>102.42</v>
      </c>
      <c r="M25" s="246"/>
      <c r="N25" s="248"/>
      <c r="O25" s="234"/>
      <c r="P25" s="236"/>
      <c r="Q25" s="238"/>
    </row>
    <row r="26" spans="1:25" ht="15.95" customHeight="1" thickBot="1" x14ac:dyDescent="0.25">
      <c r="A26" s="278" t="s">
        <v>29</v>
      </c>
      <c r="B26" s="241" t="s">
        <v>79</v>
      </c>
      <c r="C26" s="63" t="s">
        <v>69</v>
      </c>
      <c r="D26" s="94">
        <v>24.32</v>
      </c>
      <c r="E26" s="243">
        <f>IF(D26="","",MAX(D26,D27))</f>
        <v>25.88</v>
      </c>
      <c r="F26" s="249">
        <f>IFERROR(IF(E26="","",RANK(E26,$E$4:$E$31,1)),"")</f>
        <v>8</v>
      </c>
      <c r="G26" s="251">
        <f>IFERROR(IF(E26="","",IF(E26="N",(MAX($F$4:$F$31)+1),F26)),"")</f>
        <v>8</v>
      </c>
      <c r="H26" s="68" t="s">
        <v>67</v>
      </c>
      <c r="I26" s="59">
        <v>129.93</v>
      </c>
      <c r="J26" s="94">
        <v>129.85</v>
      </c>
      <c r="K26" s="95"/>
      <c r="L26" s="31">
        <f t="shared" si="0"/>
        <v>129.93</v>
      </c>
      <c r="M26" s="245">
        <f>IF(L26="","",MIN(L27,L26))</f>
        <v>98.96</v>
      </c>
      <c r="N26" s="247">
        <f>IF(M26="","",RANK(M26,$M$4:$M$31,1))</f>
        <v>12</v>
      </c>
      <c r="O26" s="234">
        <f>IF(N26="","",SUM(N26,G26))</f>
        <v>20</v>
      </c>
      <c r="P26" s="235">
        <f>IF(O26="","",RANK(O26,$O$4:$O$31,1))</f>
        <v>10</v>
      </c>
      <c r="Q26" s="237">
        <f>IF(P26="","",VLOOKUP(P26,'Bodové hodnocení'!$A$1:$B$36,2,FALSE))</f>
        <v>7</v>
      </c>
    </row>
    <row r="27" spans="1:25" ht="15.95" customHeight="1" thickBot="1" x14ac:dyDescent="0.25">
      <c r="A27" s="278"/>
      <c r="B27" s="242"/>
      <c r="C27" s="65" t="s">
        <v>70</v>
      </c>
      <c r="D27" s="96">
        <v>25.88</v>
      </c>
      <c r="E27" s="244"/>
      <c r="F27" s="250"/>
      <c r="G27" s="252"/>
      <c r="H27" s="70" t="s">
        <v>68</v>
      </c>
      <c r="I27" s="60">
        <v>78.959999999999994</v>
      </c>
      <c r="J27" s="96">
        <v>78.849999999999994</v>
      </c>
      <c r="K27" s="97">
        <v>20</v>
      </c>
      <c r="L27" s="33">
        <f t="shared" si="0"/>
        <v>98.96</v>
      </c>
      <c r="M27" s="246"/>
      <c r="N27" s="248"/>
      <c r="O27" s="234"/>
      <c r="P27" s="236"/>
      <c r="Q27" s="238"/>
    </row>
    <row r="28" spans="1:25" ht="15.95" customHeight="1" thickBot="1" x14ac:dyDescent="0.25">
      <c r="A28" s="278" t="s">
        <v>31</v>
      </c>
      <c r="B28" s="241" t="s">
        <v>12</v>
      </c>
      <c r="C28" s="63" t="s">
        <v>69</v>
      </c>
      <c r="D28" s="94">
        <v>19.53</v>
      </c>
      <c r="E28" s="243">
        <f>IF(D28="","",MAX(D28,D29))</f>
        <v>19.53</v>
      </c>
      <c r="F28" s="249">
        <f>IFERROR(IF(E28="","",RANK(E28,$E$4:$E$31,1)),"")</f>
        <v>1</v>
      </c>
      <c r="G28" s="251">
        <f>IFERROR(IF(E28="","",IF(E28="N",(MAX($F$4:$F$31)+1),F28)),"")</f>
        <v>1</v>
      </c>
      <c r="H28" s="68" t="s">
        <v>67</v>
      </c>
      <c r="I28" s="59">
        <v>88.09</v>
      </c>
      <c r="J28" s="94">
        <v>87.81</v>
      </c>
      <c r="K28" s="95">
        <v>10</v>
      </c>
      <c r="L28" s="31">
        <f t="shared" si="0"/>
        <v>98.09</v>
      </c>
      <c r="M28" s="245">
        <f>IF(L28="","",MIN(L29,L28))</f>
        <v>80.36</v>
      </c>
      <c r="N28" s="247">
        <f>IF(M28="","",RANK(M28,$M$4:$M$31,1))</f>
        <v>7</v>
      </c>
      <c r="O28" s="234">
        <f>IF(N28="","",SUM(N28,G28))</f>
        <v>8</v>
      </c>
      <c r="P28" s="235">
        <f>IF(O28="","",RANK(O28,$O$4:$O$31,1))</f>
        <v>4</v>
      </c>
      <c r="Q28" s="237">
        <f>IF(P28="","",VLOOKUP(P28,'Bodové hodnocení'!$A$1:$B$36,2,FALSE))</f>
        <v>13</v>
      </c>
    </row>
    <row r="29" spans="1:25" ht="15.95" customHeight="1" thickBot="1" x14ac:dyDescent="0.25">
      <c r="A29" s="278"/>
      <c r="B29" s="242"/>
      <c r="C29" s="65" t="s">
        <v>70</v>
      </c>
      <c r="D29" s="96">
        <v>17.71</v>
      </c>
      <c r="E29" s="244"/>
      <c r="F29" s="250"/>
      <c r="G29" s="252"/>
      <c r="H29" s="70" t="s">
        <v>68</v>
      </c>
      <c r="I29" s="60">
        <v>80.36</v>
      </c>
      <c r="J29" s="96">
        <v>80.23</v>
      </c>
      <c r="K29" s="97"/>
      <c r="L29" s="33">
        <f t="shared" si="0"/>
        <v>80.36</v>
      </c>
      <c r="M29" s="246"/>
      <c r="N29" s="248"/>
      <c r="O29" s="234"/>
      <c r="P29" s="236"/>
      <c r="Q29" s="238"/>
    </row>
    <row r="30" spans="1:25" ht="15.95" customHeight="1" thickBot="1" x14ac:dyDescent="0.25">
      <c r="A30" s="278" t="s">
        <v>45</v>
      </c>
      <c r="B30" s="241" t="s">
        <v>17</v>
      </c>
      <c r="C30" s="63" t="s">
        <v>69</v>
      </c>
      <c r="D30" s="94">
        <v>21.91</v>
      </c>
      <c r="E30" s="243">
        <f>IF(D30="","",MAX(D30,D31))</f>
        <v>24.89</v>
      </c>
      <c r="F30" s="249">
        <f>IFERROR(IF(E30="","",RANK(E30,$E$4:$E$31,1)),"")</f>
        <v>7</v>
      </c>
      <c r="G30" s="251">
        <f>IFERROR(IF(E30="","",IF(E30="N",(MAX($F$4:$F$31)+1),F30)),"")</f>
        <v>7</v>
      </c>
      <c r="H30" s="68" t="s">
        <v>67</v>
      </c>
      <c r="I30" s="59">
        <v>67.31</v>
      </c>
      <c r="J30" s="94">
        <v>67.19</v>
      </c>
      <c r="K30" s="95"/>
      <c r="L30" s="31">
        <f t="shared" si="0"/>
        <v>67.31</v>
      </c>
      <c r="M30" s="245">
        <f>IF(L30="","",MIN(L31,L30))</f>
        <v>67.31</v>
      </c>
      <c r="N30" s="247">
        <f>IF(M30="","",RANK(M30,$M$4:$M$31,1))</f>
        <v>2</v>
      </c>
      <c r="O30" s="234">
        <f>IF(N30="","",SUM(N30,G30))</f>
        <v>9</v>
      </c>
      <c r="P30" s="235">
        <f>IF(O30="","",RANK(O30,$O$4:$O$31,1))</f>
        <v>5</v>
      </c>
      <c r="Q30" s="237">
        <f>IF(P30="","",VLOOKUP(P30,'Bodové hodnocení'!$A$1:$B$36,2,FALSE))</f>
        <v>12</v>
      </c>
    </row>
    <row r="31" spans="1:25" ht="15.95" customHeight="1" thickBot="1" x14ac:dyDescent="0.25">
      <c r="A31" s="279"/>
      <c r="B31" s="280"/>
      <c r="C31" s="67" t="s">
        <v>70</v>
      </c>
      <c r="D31" s="100">
        <v>24.89</v>
      </c>
      <c r="E31" s="281"/>
      <c r="F31" s="282"/>
      <c r="G31" s="283"/>
      <c r="H31" s="72" t="s">
        <v>68</v>
      </c>
      <c r="I31" s="62"/>
      <c r="J31" s="100"/>
      <c r="K31" s="101"/>
      <c r="L31" s="35" t="str">
        <f t="shared" si="0"/>
        <v/>
      </c>
      <c r="M31" s="288"/>
      <c r="N31" s="289"/>
      <c r="O31" s="290"/>
      <c r="P31" s="291"/>
      <c r="Q31" s="292"/>
    </row>
    <row r="32" spans="1:25" ht="16.5" thickTop="1" thickBot="1" x14ac:dyDescent="0.25"/>
    <row r="33" spans="1:17" s="73" customFormat="1" ht="22.5" customHeight="1" thickTop="1" thickBot="1" x14ac:dyDescent="0.25">
      <c r="A33" s="295" t="s">
        <v>77</v>
      </c>
      <c r="B33" s="296"/>
      <c r="C33" s="297" t="s">
        <v>32</v>
      </c>
      <c r="D33" s="298"/>
      <c r="E33" s="298"/>
      <c r="F33" s="298"/>
      <c r="G33" s="84"/>
      <c r="H33" s="299" t="s">
        <v>83</v>
      </c>
      <c r="I33" s="300"/>
      <c r="J33" s="300"/>
      <c r="K33" s="300"/>
      <c r="L33" s="300"/>
      <c r="M33" s="300"/>
      <c r="N33" s="301"/>
      <c r="O33" s="302" t="s">
        <v>33</v>
      </c>
      <c r="P33" s="272" t="s">
        <v>91</v>
      </c>
      <c r="Q33" s="303" t="s">
        <v>34</v>
      </c>
    </row>
    <row r="34" spans="1:17" s="85" customFormat="1" ht="36.6" customHeight="1" thickBot="1" x14ac:dyDescent="0.25">
      <c r="A34" s="75" t="s">
        <v>35</v>
      </c>
      <c r="B34" s="76" t="s">
        <v>2</v>
      </c>
      <c r="C34" s="77"/>
      <c r="D34" s="78" t="s">
        <v>43</v>
      </c>
      <c r="E34" s="78" t="s">
        <v>36</v>
      </c>
      <c r="F34" s="79" t="s">
        <v>37</v>
      </c>
      <c r="G34" s="80" t="s">
        <v>37</v>
      </c>
      <c r="H34" s="78"/>
      <c r="I34" s="81" t="s">
        <v>38</v>
      </c>
      <c r="J34" s="81" t="s">
        <v>39</v>
      </c>
      <c r="K34" s="81" t="s">
        <v>40</v>
      </c>
      <c r="L34" s="81" t="s">
        <v>43</v>
      </c>
      <c r="M34" s="81" t="s">
        <v>36</v>
      </c>
      <c r="N34" s="82" t="s">
        <v>37</v>
      </c>
      <c r="O34" s="286"/>
      <c r="P34" s="273"/>
      <c r="Q34" s="293"/>
    </row>
    <row r="35" spans="1:17" ht="15.75" thickBot="1" x14ac:dyDescent="0.25">
      <c r="A35" s="239" t="s">
        <v>16</v>
      </c>
      <c r="B35" s="263" t="s">
        <v>65</v>
      </c>
      <c r="C35" s="36" t="s">
        <v>69</v>
      </c>
      <c r="D35" s="58">
        <v>66.69</v>
      </c>
      <c r="E35" s="243">
        <f>IF(D35="","",MAX(D35,D36))</f>
        <v>66.69</v>
      </c>
      <c r="F35" s="249">
        <f>IFERROR(IF(E35="","",RANK(E35,$E$35:$E$68,1)),"")</f>
        <v>16</v>
      </c>
      <c r="G35" s="251">
        <f>IFERROR(IF(E35="","",IF(E35="N",(MAX($F$35:$F$68)+1),F35)),"")</f>
        <v>16</v>
      </c>
      <c r="H35" s="68" t="s">
        <v>67</v>
      </c>
      <c r="I35" s="59">
        <v>84.16</v>
      </c>
      <c r="J35" s="90">
        <v>84.03</v>
      </c>
      <c r="K35" s="91">
        <v>10</v>
      </c>
      <c r="L35" s="86">
        <f>IF(I35="","",MAX(I35,J35)+K35)</f>
        <v>94.16</v>
      </c>
      <c r="M35" s="245">
        <f>IF(L35="","",MIN(L36,L35))</f>
        <v>94.16</v>
      </c>
      <c r="N35" s="247">
        <f>IF(M35="","",RANK(M35,$M$35:$M$68,1))</f>
        <v>16</v>
      </c>
      <c r="O35" s="234">
        <f>IF(N35="","",SUM(N35,G35))</f>
        <v>32</v>
      </c>
      <c r="P35" s="235">
        <f>IF(O35="","",RANK(O35,$O$35:$O$68,1))</f>
        <v>17</v>
      </c>
      <c r="Q35" s="237">
        <f>IF(P35="","",VLOOKUP(P35,'Bodové hodnocení'!$A$1:$B$36,2,FALSE))</f>
        <v>1</v>
      </c>
    </row>
    <row r="36" spans="1:17" ht="15.75" thickBot="1" x14ac:dyDescent="0.25">
      <c r="A36" s="240"/>
      <c r="B36" s="294"/>
      <c r="C36" s="64" t="s">
        <v>70</v>
      </c>
      <c r="D36" s="102">
        <v>65.02</v>
      </c>
      <c r="E36" s="244"/>
      <c r="F36" s="250"/>
      <c r="G36" s="252"/>
      <c r="H36" s="69" t="s">
        <v>68</v>
      </c>
      <c r="I36" s="61"/>
      <c r="J36" s="92"/>
      <c r="K36" s="93"/>
      <c r="L36" s="87" t="str">
        <f>IF(I36="","",MAX(I36,J36)+K36)</f>
        <v/>
      </c>
      <c r="M36" s="246"/>
      <c r="N36" s="248"/>
      <c r="O36" s="234"/>
      <c r="P36" s="236"/>
      <c r="Q36" s="238"/>
    </row>
    <row r="37" spans="1:17" ht="16.5" customHeight="1" thickBot="1" x14ac:dyDescent="0.25">
      <c r="A37" s="239" t="s">
        <v>18</v>
      </c>
      <c r="B37" s="263" t="s">
        <v>6</v>
      </c>
      <c r="C37" s="63" t="s">
        <v>69</v>
      </c>
      <c r="D37" s="94">
        <v>26.99</v>
      </c>
      <c r="E37" s="243">
        <f>IF(D37="","",MAX(D37,D38))</f>
        <v>27.86</v>
      </c>
      <c r="F37" s="249">
        <f>IFERROR(IF(E37="","",RANK(E37,$E$35:$E$68,1)),"")</f>
        <v>12</v>
      </c>
      <c r="G37" s="251">
        <f>IFERROR(IF(E37="","",IF(E37="N",(MAX($F$35:$F$68)+1),F37)),"")</f>
        <v>12</v>
      </c>
      <c r="H37" s="68" t="s">
        <v>67</v>
      </c>
      <c r="I37" s="59">
        <v>65.03</v>
      </c>
      <c r="J37" s="94">
        <v>65.069999999999993</v>
      </c>
      <c r="K37" s="95"/>
      <c r="L37" s="86">
        <f>IF(I37="","",MAX(I37,J37)+K37)</f>
        <v>65.069999999999993</v>
      </c>
      <c r="M37" s="245">
        <f>IF(L37="","",MIN(L38,L37))</f>
        <v>65.069999999999993</v>
      </c>
      <c r="N37" s="247">
        <f>IF(M37="","",RANK(M37,$M$35:$M$68,1))</f>
        <v>9</v>
      </c>
      <c r="O37" s="234">
        <f>IF(N37="","",SUM(N37,G37))</f>
        <v>21</v>
      </c>
      <c r="P37" s="235">
        <v>13</v>
      </c>
      <c r="Q37" s="237">
        <f>IF(P37="","",VLOOKUP(P37,'Bodové hodnocení'!$A$1:$B$36,2,FALSE))</f>
        <v>4</v>
      </c>
    </row>
    <row r="38" spans="1:17" ht="16.5" customHeight="1" thickBot="1" x14ac:dyDescent="0.25">
      <c r="A38" s="253"/>
      <c r="B38" s="294"/>
      <c r="C38" s="65" t="s">
        <v>70</v>
      </c>
      <c r="D38" s="103">
        <v>27.86</v>
      </c>
      <c r="E38" s="244"/>
      <c r="F38" s="250"/>
      <c r="G38" s="252"/>
      <c r="H38" s="70" t="s">
        <v>68</v>
      </c>
      <c r="I38" s="60"/>
      <c r="J38" s="96"/>
      <c r="K38" s="97"/>
      <c r="L38" s="87" t="str">
        <f t="shared" ref="L38:L68" si="1">IF(I38="","",MAX(I38,J38)+K38)</f>
        <v/>
      </c>
      <c r="M38" s="246"/>
      <c r="N38" s="248"/>
      <c r="O38" s="234"/>
      <c r="P38" s="236"/>
      <c r="Q38" s="238"/>
    </row>
    <row r="39" spans="1:17" ht="16.5" customHeight="1" thickBot="1" x14ac:dyDescent="0.25">
      <c r="A39" s="240" t="s">
        <v>19</v>
      </c>
      <c r="B39" s="241" t="s">
        <v>53</v>
      </c>
      <c r="C39" s="66" t="s">
        <v>69</v>
      </c>
      <c r="D39" s="58">
        <v>17.079999999999998</v>
      </c>
      <c r="E39" s="243">
        <f>IF(D39="","",MAX(D39,D40))</f>
        <v>17.079999999999998</v>
      </c>
      <c r="F39" s="249">
        <f>IFERROR(IF(E39="","",RANK(E39,$E$35:$E$68,1)),"")</f>
        <v>1</v>
      </c>
      <c r="G39" s="251">
        <f>IFERROR(IF(E39="","",IF(E39="N",(MAX($F$35:$F$68)+1),F39)),"")</f>
        <v>1</v>
      </c>
      <c r="H39" s="71" t="s">
        <v>67</v>
      </c>
      <c r="I39" s="98">
        <v>61.4</v>
      </c>
      <c r="J39" s="58">
        <v>61.27</v>
      </c>
      <c r="K39" s="99"/>
      <c r="L39" s="86">
        <f t="shared" si="1"/>
        <v>61.4</v>
      </c>
      <c r="M39" s="245">
        <f>IF(L39="","",MIN(L40,L39))</f>
        <v>61.4</v>
      </c>
      <c r="N39" s="247">
        <f>IF(M39="","",RANK(M39,$M$35:$M$68,1))</f>
        <v>7</v>
      </c>
      <c r="O39" s="234">
        <f>IF(N39="","",SUM(N39,G39))</f>
        <v>8</v>
      </c>
      <c r="P39" s="235">
        <f>IF(O39="","",RANK(O39,$O$35:$O$68,1))</f>
        <v>2</v>
      </c>
      <c r="Q39" s="237">
        <f>IF(P39="","",VLOOKUP(P39,'Bodové hodnocení'!$A$1:$B$36,2,FALSE))</f>
        <v>15</v>
      </c>
    </row>
    <row r="40" spans="1:17" ht="16.5" customHeight="1" thickBot="1" x14ac:dyDescent="0.25">
      <c r="A40" s="240"/>
      <c r="B40" s="242"/>
      <c r="C40" s="64" t="s">
        <v>70</v>
      </c>
      <c r="D40" s="102">
        <v>16.829999999999998</v>
      </c>
      <c r="E40" s="244"/>
      <c r="F40" s="250"/>
      <c r="G40" s="252"/>
      <c r="H40" s="69" t="s">
        <v>68</v>
      </c>
      <c r="I40" s="61"/>
      <c r="J40" s="92"/>
      <c r="K40" s="93"/>
      <c r="L40" s="87" t="str">
        <f t="shared" si="1"/>
        <v/>
      </c>
      <c r="M40" s="246"/>
      <c r="N40" s="248"/>
      <c r="O40" s="234"/>
      <c r="P40" s="236"/>
      <c r="Q40" s="238"/>
    </row>
    <row r="41" spans="1:17" ht="16.5" customHeight="1" thickBot="1" x14ac:dyDescent="0.25">
      <c r="A41" s="239" t="s">
        <v>20</v>
      </c>
      <c r="B41" s="241" t="s">
        <v>7</v>
      </c>
      <c r="C41" s="63" t="s">
        <v>69</v>
      </c>
      <c r="D41" s="94">
        <v>45.44</v>
      </c>
      <c r="E41" s="243">
        <f>IF(D41="","",MAX(D41,D42))</f>
        <v>45.92</v>
      </c>
      <c r="F41" s="249">
        <f>IFERROR(IF(E41="","",RANK(E41,$E$35:$E$68,1)),"")</f>
        <v>15</v>
      </c>
      <c r="G41" s="251">
        <f>IFERROR(IF(E41="","",IF(E41="N",(MAX($F$35:$F$68)+1),F41)),"")</f>
        <v>15</v>
      </c>
      <c r="H41" s="68" t="s">
        <v>67</v>
      </c>
      <c r="I41" s="59">
        <v>58.93</v>
      </c>
      <c r="J41" s="94">
        <v>58.84</v>
      </c>
      <c r="K41" s="95"/>
      <c r="L41" s="86">
        <f t="shared" si="1"/>
        <v>58.93</v>
      </c>
      <c r="M41" s="245">
        <f>IF(L41="","",MIN(L42,L41))</f>
        <v>58.93</v>
      </c>
      <c r="N41" s="247">
        <f>IF(M41="","",RANK(M41,$M$35:$M$68,1))</f>
        <v>2</v>
      </c>
      <c r="O41" s="234">
        <f>IF(N41="","",SUM(N41,G41))</f>
        <v>17</v>
      </c>
      <c r="P41" s="235">
        <v>8</v>
      </c>
      <c r="Q41" s="237">
        <f>IF(P41="","",VLOOKUP(P41,'Bodové hodnocení'!$A$1:$B$36,2,FALSE))</f>
        <v>9</v>
      </c>
    </row>
    <row r="42" spans="1:17" ht="16.5" customHeight="1" thickBot="1" x14ac:dyDescent="0.25">
      <c r="A42" s="253"/>
      <c r="B42" s="242"/>
      <c r="C42" s="65" t="s">
        <v>70</v>
      </c>
      <c r="D42" s="103">
        <v>45.92</v>
      </c>
      <c r="E42" s="244"/>
      <c r="F42" s="250"/>
      <c r="G42" s="252"/>
      <c r="H42" s="70" t="s">
        <v>68</v>
      </c>
      <c r="I42" s="60">
        <v>67.97</v>
      </c>
      <c r="J42" s="96">
        <v>67.900000000000006</v>
      </c>
      <c r="K42" s="97"/>
      <c r="L42" s="87">
        <f t="shared" si="1"/>
        <v>67.97</v>
      </c>
      <c r="M42" s="246"/>
      <c r="N42" s="248"/>
      <c r="O42" s="234"/>
      <c r="P42" s="236"/>
      <c r="Q42" s="238"/>
    </row>
    <row r="43" spans="1:17" ht="16.5" customHeight="1" thickBot="1" x14ac:dyDescent="0.25">
      <c r="A43" s="240" t="s">
        <v>21</v>
      </c>
      <c r="B43" s="241" t="s">
        <v>8</v>
      </c>
      <c r="C43" s="66" t="s">
        <v>69</v>
      </c>
      <c r="D43" s="58">
        <v>22.1</v>
      </c>
      <c r="E43" s="243" t="s">
        <v>90</v>
      </c>
      <c r="F43" s="249" t="str">
        <f>IFERROR(IF(E43="","",RANK(E43,$E$35:$E$68,1)),"")</f>
        <v/>
      </c>
      <c r="G43" s="251">
        <f>IFERROR(IF(E43="","",IF(E43="N",(MAX($F$35:$F$68)+1),F43)),"")</f>
        <v>17</v>
      </c>
      <c r="H43" s="71" t="s">
        <v>67</v>
      </c>
      <c r="I43" s="98">
        <v>77.53</v>
      </c>
      <c r="J43" s="58">
        <v>77.47</v>
      </c>
      <c r="K43" s="99"/>
      <c r="L43" s="86">
        <f t="shared" si="1"/>
        <v>77.53</v>
      </c>
      <c r="M43" s="245">
        <f>IF(L43="","",MIN(L44,L43))</f>
        <v>77.53</v>
      </c>
      <c r="N43" s="247">
        <f>IF(M43="","",RANK(M43,$M$35:$M$68,1))</f>
        <v>14</v>
      </c>
      <c r="O43" s="234">
        <f>IF(N43="","",SUM(N43,G43))</f>
        <v>31</v>
      </c>
      <c r="P43" s="235">
        <f>IF(O43="","",RANK(O43,$O$35:$O$68,1))</f>
        <v>16</v>
      </c>
      <c r="Q43" s="237">
        <f>IF(P43="","",VLOOKUP(P43,'Bodové hodnocení'!$A$1:$B$36,2,FALSE))</f>
        <v>1</v>
      </c>
    </row>
    <row r="44" spans="1:17" ht="16.5" customHeight="1" thickBot="1" x14ac:dyDescent="0.25">
      <c r="A44" s="240"/>
      <c r="B44" s="242"/>
      <c r="C44" s="64" t="s">
        <v>70</v>
      </c>
      <c r="D44" s="102">
        <v>26.43</v>
      </c>
      <c r="E44" s="244"/>
      <c r="F44" s="250"/>
      <c r="G44" s="252"/>
      <c r="H44" s="69" t="s">
        <v>68</v>
      </c>
      <c r="I44" s="61"/>
      <c r="J44" s="92"/>
      <c r="K44" s="93"/>
      <c r="L44" s="87" t="str">
        <f t="shared" si="1"/>
        <v/>
      </c>
      <c r="M44" s="246"/>
      <c r="N44" s="248"/>
      <c r="O44" s="234"/>
      <c r="P44" s="236"/>
      <c r="Q44" s="238"/>
    </row>
    <row r="45" spans="1:17" ht="16.5" customHeight="1" thickBot="1" x14ac:dyDescent="0.25">
      <c r="A45" s="239" t="s">
        <v>22</v>
      </c>
      <c r="B45" s="241" t="s">
        <v>14</v>
      </c>
      <c r="C45" s="63" t="s">
        <v>69</v>
      </c>
      <c r="D45" s="94">
        <v>17.96</v>
      </c>
      <c r="E45" s="243">
        <f>IF(D45="","",MAX(D45,D46))</f>
        <v>17.96</v>
      </c>
      <c r="F45" s="249">
        <f>IFERROR(IF(E45="","",RANK(E45,$E$35:$E$68,1)),"")</f>
        <v>4</v>
      </c>
      <c r="G45" s="251">
        <f>IFERROR(IF(E45="","",IF(E45="N",(MAX($F$35:$F$68)+1),F45)),"")</f>
        <v>4</v>
      </c>
      <c r="H45" s="68" t="s">
        <v>67</v>
      </c>
      <c r="I45" s="59">
        <v>65.010000000000005</v>
      </c>
      <c r="J45" s="94">
        <v>64.930000000000007</v>
      </c>
      <c r="K45" s="95"/>
      <c r="L45" s="86">
        <f t="shared" si="1"/>
        <v>65.010000000000005</v>
      </c>
      <c r="M45" s="245">
        <f>IF(L45="","",MIN(L46,L45))</f>
        <v>65.010000000000005</v>
      </c>
      <c r="N45" s="247">
        <f>IF(M45="","",RANK(M45,$M$35:$M$68,1))</f>
        <v>8</v>
      </c>
      <c r="O45" s="234">
        <f>IF(N45="","",SUM(N45,G45))</f>
        <v>12</v>
      </c>
      <c r="P45" s="235">
        <f>IF(O45="","",RANK(O45,$O$35:$O$68,1))</f>
        <v>5</v>
      </c>
      <c r="Q45" s="237">
        <f>IF(P45="","",VLOOKUP(P45,'Bodové hodnocení'!$A$1:$B$36,2,FALSE))</f>
        <v>12</v>
      </c>
    </row>
    <row r="46" spans="1:17" ht="16.5" customHeight="1" thickBot="1" x14ac:dyDescent="0.25">
      <c r="A46" s="253"/>
      <c r="B46" s="242"/>
      <c r="C46" s="65" t="s">
        <v>70</v>
      </c>
      <c r="D46" s="103">
        <v>17.16</v>
      </c>
      <c r="E46" s="244"/>
      <c r="F46" s="250"/>
      <c r="G46" s="252"/>
      <c r="H46" s="70" t="s">
        <v>68</v>
      </c>
      <c r="I46" s="60"/>
      <c r="J46" s="96"/>
      <c r="K46" s="97"/>
      <c r="L46" s="87" t="str">
        <f t="shared" si="1"/>
        <v/>
      </c>
      <c r="M46" s="246"/>
      <c r="N46" s="248"/>
      <c r="O46" s="234"/>
      <c r="P46" s="236"/>
      <c r="Q46" s="238"/>
    </row>
    <row r="47" spans="1:17" ht="16.5" customHeight="1" thickBot="1" x14ac:dyDescent="0.25">
      <c r="A47" s="240" t="s">
        <v>23</v>
      </c>
      <c r="B47" s="241" t="s">
        <v>5</v>
      </c>
      <c r="C47" s="66" t="s">
        <v>69</v>
      </c>
      <c r="D47" s="58">
        <v>18.21</v>
      </c>
      <c r="E47" s="243">
        <f>IF(D47="","",MAX(D47,D48))</f>
        <v>18.21</v>
      </c>
      <c r="F47" s="249">
        <f>IFERROR(IF(E47="","",RANK(E47,$E$35:$E$68,1)),"")</f>
        <v>6</v>
      </c>
      <c r="G47" s="251">
        <f>IFERROR(IF(E47="","",IF(E47="N",(MAX($F$35:$F$68)+1),F47)),"")</f>
        <v>6</v>
      </c>
      <c r="H47" s="71" t="s">
        <v>67</v>
      </c>
      <c r="I47" s="98">
        <v>60.84</v>
      </c>
      <c r="J47" s="58">
        <v>60.5</v>
      </c>
      <c r="K47" s="99"/>
      <c r="L47" s="86">
        <f t="shared" si="1"/>
        <v>60.84</v>
      </c>
      <c r="M47" s="245">
        <f>IF(L47="","",MIN(L48,L47))</f>
        <v>60.84</v>
      </c>
      <c r="N47" s="247">
        <f>IF(M47="","",RANK(M47,$M$35:$M$68,1))</f>
        <v>5</v>
      </c>
      <c r="O47" s="234">
        <f>IF(N47="","",SUM(N47,G47))</f>
        <v>11</v>
      </c>
      <c r="P47" s="235">
        <v>4</v>
      </c>
      <c r="Q47" s="237">
        <f>IF(P47="","",VLOOKUP(P47,'Bodové hodnocení'!$A$1:$B$36,2,FALSE))</f>
        <v>13</v>
      </c>
    </row>
    <row r="48" spans="1:17" ht="16.5" customHeight="1" thickBot="1" x14ac:dyDescent="0.25">
      <c r="A48" s="240"/>
      <c r="B48" s="242"/>
      <c r="C48" s="64" t="s">
        <v>70</v>
      </c>
      <c r="D48" s="102">
        <v>16.71</v>
      </c>
      <c r="E48" s="244"/>
      <c r="F48" s="250"/>
      <c r="G48" s="252"/>
      <c r="H48" s="69" t="s">
        <v>68</v>
      </c>
      <c r="I48" s="61"/>
      <c r="J48" s="92"/>
      <c r="K48" s="93"/>
      <c r="L48" s="87" t="str">
        <f t="shared" si="1"/>
        <v/>
      </c>
      <c r="M48" s="246"/>
      <c r="N48" s="248"/>
      <c r="O48" s="234"/>
      <c r="P48" s="236"/>
      <c r="Q48" s="238"/>
    </row>
    <row r="49" spans="1:17" ht="16.5" customHeight="1" thickBot="1" x14ac:dyDescent="0.25">
      <c r="A49" s="239" t="s">
        <v>25</v>
      </c>
      <c r="B49" s="241" t="s">
        <v>86</v>
      </c>
      <c r="C49" s="63" t="s">
        <v>69</v>
      </c>
      <c r="D49" s="94">
        <v>43.06</v>
      </c>
      <c r="E49" s="243">
        <f>IF(D49="","",MAX(D49,D50))</f>
        <v>44.98</v>
      </c>
      <c r="F49" s="249">
        <f>IFERROR(IF(E49="","",RANK(E49,$E$35:$E$68,1)),"")</f>
        <v>14</v>
      </c>
      <c r="G49" s="251">
        <f>IFERROR(IF(E49="","",IF(E49="N",(MAX($F$35:$F$68)+1),F49)),"")</f>
        <v>14</v>
      </c>
      <c r="H49" s="68" t="s">
        <v>67</v>
      </c>
      <c r="I49" s="59">
        <v>59.53</v>
      </c>
      <c r="J49" s="94">
        <v>59.56</v>
      </c>
      <c r="K49" s="95"/>
      <c r="L49" s="86">
        <f t="shared" si="1"/>
        <v>59.56</v>
      </c>
      <c r="M49" s="245">
        <f>IF(L49="","",MIN(L50,L49))</f>
        <v>59.56</v>
      </c>
      <c r="N49" s="247">
        <f>IF(M49="","",RANK(M49,$M$35:$M$68,1))</f>
        <v>3</v>
      </c>
      <c r="O49" s="234">
        <f>IF(N49="","",SUM(N49,G49))</f>
        <v>17</v>
      </c>
      <c r="P49" s="235">
        <f>IF(O49="","",RANK(O49,$O$35:$O$68,1))</f>
        <v>7</v>
      </c>
      <c r="Q49" s="237">
        <f>IF(P49="","",VLOOKUP(P49,'Bodové hodnocení'!$A$1:$B$36,2,FALSE))</f>
        <v>10</v>
      </c>
    </row>
    <row r="50" spans="1:17" ht="16.5" customHeight="1" thickBot="1" x14ac:dyDescent="0.25">
      <c r="A50" s="253"/>
      <c r="B50" s="242"/>
      <c r="C50" s="65" t="s">
        <v>70</v>
      </c>
      <c r="D50" s="103">
        <v>44.98</v>
      </c>
      <c r="E50" s="244"/>
      <c r="F50" s="250"/>
      <c r="G50" s="252"/>
      <c r="H50" s="70" t="s">
        <v>68</v>
      </c>
      <c r="I50" s="60"/>
      <c r="J50" s="96"/>
      <c r="K50" s="97"/>
      <c r="L50" s="87" t="str">
        <f t="shared" si="1"/>
        <v/>
      </c>
      <c r="M50" s="246"/>
      <c r="N50" s="248"/>
      <c r="O50" s="234"/>
      <c r="P50" s="236"/>
      <c r="Q50" s="238"/>
    </row>
    <row r="51" spans="1:17" ht="16.5" customHeight="1" thickBot="1" x14ac:dyDescent="0.25">
      <c r="A51" s="240" t="s">
        <v>26</v>
      </c>
      <c r="B51" s="241" t="s">
        <v>89</v>
      </c>
      <c r="C51" s="66" t="s">
        <v>69</v>
      </c>
      <c r="D51" s="58">
        <v>21.25</v>
      </c>
      <c r="E51" s="243">
        <f>IF(D51="","",MAX(D51,D52))</f>
        <v>22.73</v>
      </c>
      <c r="F51" s="249">
        <f>IFERROR(IF(E51="","",RANK(E51,$E$35:$E$68,1)),"")</f>
        <v>9</v>
      </c>
      <c r="G51" s="251">
        <f>IFERROR(IF(E51="","",IF(E51="N",(MAX($F$35:$F$68)+1),F51)),"")</f>
        <v>9</v>
      </c>
      <c r="H51" s="71" t="s">
        <v>67</v>
      </c>
      <c r="I51" s="98">
        <v>73.09</v>
      </c>
      <c r="J51" s="58">
        <v>72.849999999999994</v>
      </c>
      <c r="K51" s="99"/>
      <c r="L51" s="86">
        <f t="shared" si="1"/>
        <v>73.09</v>
      </c>
      <c r="M51" s="245">
        <f>IF(L51="","",MIN(L52,L51))</f>
        <v>73.09</v>
      </c>
      <c r="N51" s="247">
        <f>IF(M51="","",RANK(M51,$M$35:$M$68,1))</f>
        <v>12</v>
      </c>
      <c r="O51" s="234">
        <f>IF(N51="","",SUM(N51,G51))</f>
        <v>21</v>
      </c>
      <c r="P51" s="235">
        <f>IF(O51="","",RANK(O51,$O$35:$O$68,1))</f>
        <v>12</v>
      </c>
      <c r="Q51" s="237">
        <f>IF(P51="","",VLOOKUP(P51,'Bodové hodnocení'!$A$1:$B$36,2,FALSE))</f>
        <v>5</v>
      </c>
    </row>
    <row r="52" spans="1:17" ht="16.5" customHeight="1" thickBot="1" x14ac:dyDescent="0.25">
      <c r="A52" s="240"/>
      <c r="B52" s="242"/>
      <c r="C52" s="64" t="s">
        <v>70</v>
      </c>
      <c r="D52" s="102">
        <v>22.73</v>
      </c>
      <c r="E52" s="244"/>
      <c r="F52" s="250"/>
      <c r="G52" s="252"/>
      <c r="H52" s="69" t="s">
        <v>68</v>
      </c>
      <c r="I52" s="61"/>
      <c r="J52" s="92"/>
      <c r="K52" s="93"/>
      <c r="L52" s="87" t="str">
        <f t="shared" si="1"/>
        <v/>
      </c>
      <c r="M52" s="246"/>
      <c r="N52" s="248"/>
      <c r="O52" s="234"/>
      <c r="P52" s="236"/>
      <c r="Q52" s="238"/>
    </row>
    <row r="53" spans="1:17" ht="16.5" customHeight="1" thickBot="1" x14ac:dyDescent="0.25">
      <c r="A53" s="239" t="s">
        <v>27</v>
      </c>
      <c r="B53" s="241" t="s">
        <v>80</v>
      </c>
      <c r="C53" s="63" t="s">
        <v>69</v>
      </c>
      <c r="D53" s="94">
        <v>17.93</v>
      </c>
      <c r="E53" s="243">
        <f>IF(D53="","",MAX(D53,D54))</f>
        <v>25.88</v>
      </c>
      <c r="F53" s="249">
        <f>IFERROR(IF(E53="","",RANK(E53,$E$35:$E$68,1)),"")</f>
        <v>11</v>
      </c>
      <c r="G53" s="251">
        <f>IFERROR(IF(E53="","",IF(E53="N",(MAX($F$35:$F$68)+1),F53)),"")</f>
        <v>11</v>
      </c>
      <c r="H53" s="68" t="s">
        <v>67</v>
      </c>
      <c r="I53" s="59">
        <v>58.08</v>
      </c>
      <c r="J53" s="94">
        <v>58.13</v>
      </c>
      <c r="K53" s="95">
        <v>10</v>
      </c>
      <c r="L53" s="86">
        <f t="shared" si="1"/>
        <v>68.13</v>
      </c>
      <c r="M53" s="245">
        <f>IF(L53="","",MIN(L54,L53))</f>
        <v>68.13</v>
      </c>
      <c r="N53" s="247">
        <f>IF(M53="","",RANK(M53,$M$35:$M$68,1))</f>
        <v>11</v>
      </c>
      <c r="O53" s="234">
        <f>IF(N53="","",SUM(N53,G53))</f>
        <v>22</v>
      </c>
      <c r="P53" s="235">
        <f>IF(O53="","",RANK(O53,$O$35:$O$68,1))</f>
        <v>14</v>
      </c>
      <c r="Q53" s="237">
        <f>IF(P53="","",VLOOKUP(P53,'Bodové hodnocení'!$A$1:$B$36,2,FALSE))</f>
        <v>3</v>
      </c>
    </row>
    <row r="54" spans="1:17" ht="16.5" customHeight="1" thickBot="1" x14ac:dyDescent="0.25">
      <c r="A54" s="240"/>
      <c r="B54" s="242"/>
      <c r="C54" s="64" t="s">
        <v>70</v>
      </c>
      <c r="D54" s="102">
        <v>25.88</v>
      </c>
      <c r="E54" s="244"/>
      <c r="F54" s="250"/>
      <c r="G54" s="252"/>
      <c r="H54" s="69" t="s">
        <v>68</v>
      </c>
      <c r="I54" s="61"/>
      <c r="J54" s="92"/>
      <c r="K54" s="93"/>
      <c r="L54" s="88" t="str">
        <f t="shared" si="1"/>
        <v/>
      </c>
      <c r="M54" s="246"/>
      <c r="N54" s="248"/>
      <c r="O54" s="234"/>
      <c r="P54" s="236"/>
      <c r="Q54" s="238"/>
    </row>
    <row r="55" spans="1:17" ht="16.5" customHeight="1" thickBot="1" x14ac:dyDescent="0.25">
      <c r="A55" s="239" t="s">
        <v>28</v>
      </c>
      <c r="B55" s="241" t="s">
        <v>10</v>
      </c>
      <c r="C55" s="63" t="s">
        <v>69</v>
      </c>
      <c r="D55" s="94">
        <v>17.38</v>
      </c>
      <c r="E55" s="243">
        <f>IF(D55="","",MAX(D55,D56))</f>
        <v>17.38</v>
      </c>
      <c r="F55" s="249">
        <f>IFERROR(IF(E55="","",RANK(E55,$E$35:$E$68,1)),"")</f>
        <v>2</v>
      </c>
      <c r="G55" s="251">
        <f>IFERROR(IF(E55="","",IF(E55="N",(MAX($F$35:$F$68)+1),F55)),"")</f>
        <v>2</v>
      </c>
      <c r="H55" s="68" t="s">
        <v>67</v>
      </c>
      <c r="I55" s="59">
        <v>121.09</v>
      </c>
      <c r="J55" s="94">
        <v>120.92</v>
      </c>
      <c r="K55" s="95"/>
      <c r="L55" s="86">
        <f t="shared" si="1"/>
        <v>121.09</v>
      </c>
      <c r="M55" s="245">
        <f>IF(L55="","",MIN(L56,L55))</f>
        <v>121.09</v>
      </c>
      <c r="N55" s="247">
        <f>IF(M55="","",RANK(M55,$M$35:$M$68,1))</f>
        <v>17</v>
      </c>
      <c r="O55" s="234">
        <f>IF(N55="","",SUM(N55,G55))</f>
        <v>19</v>
      </c>
      <c r="P55" s="235">
        <f>IF(O55="","",RANK(O55,$O$35:$O$68,1))</f>
        <v>10</v>
      </c>
      <c r="Q55" s="237">
        <f>IF(P55="","",VLOOKUP(P55,'Bodové hodnocení'!$A$1:$B$36,2,FALSE))</f>
        <v>7</v>
      </c>
    </row>
    <row r="56" spans="1:17" ht="16.5" customHeight="1" thickBot="1" x14ac:dyDescent="0.25">
      <c r="A56" s="240"/>
      <c r="B56" s="242"/>
      <c r="C56" s="64" t="s">
        <v>70</v>
      </c>
      <c r="D56" s="102">
        <v>17.100000000000001</v>
      </c>
      <c r="E56" s="244"/>
      <c r="F56" s="250"/>
      <c r="G56" s="252"/>
      <c r="H56" s="69" t="s">
        <v>68</v>
      </c>
      <c r="I56" s="61"/>
      <c r="J56" s="92"/>
      <c r="K56" s="93"/>
      <c r="L56" s="88" t="str">
        <f t="shared" si="1"/>
        <v/>
      </c>
      <c r="M56" s="246"/>
      <c r="N56" s="248"/>
      <c r="O56" s="234"/>
      <c r="P56" s="236"/>
      <c r="Q56" s="238"/>
    </row>
    <row r="57" spans="1:17" ht="16.5" customHeight="1" thickBot="1" x14ac:dyDescent="0.25">
      <c r="A57" s="278" t="s">
        <v>29</v>
      </c>
      <c r="B57" s="241" t="s">
        <v>93</v>
      </c>
      <c r="C57" s="63" t="s">
        <v>69</v>
      </c>
      <c r="D57" s="94">
        <v>32.380000000000003</v>
      </c>
      <c r="E57" s="243">
        <f>IF(D57="","",MAX(D57,D58))</f>
        <v>32.5</v>
      </c>
      <c r="F57" s="249">
        <f>IFERROR(IF(E57="","",RANK(E57,$E$35:$E$68,1)),"")</f>
        <v>13</v>
      </c>
      <c r="G57" s="251">
        <f>IFERROR(IF(E57="","",IF(E57="N",(MAX($F$35:$F$68)+1),F57)),"")</f>
        <v>13</v>
      </c>
      <c r="H57" s="68" t="s">
        <v>67</v>
      </c>
      <c r="I57" s="59">
        <v>72.47</v>
      </c>
      <c r="J57" s="94">
        <v>72.41</v>
      </c>
      <c r="K57" s="95">
        <v>10</v>
      </c>
      <c r="L57" s="86">
        <f t="shared" si="1"/>
        <v>82.47</v>
      </c>
      <c r="M57" s="245">
        <f>IF(L57="","",MIN(L58,L57))</f>
        <v>82.47</v>
      </c>
      <c r="N57" s="247">
        <f>IF(M57="","",RANK(M57,$M$35:$M$68,1))</f>
        <v>15</v>
      </c>
      <c r="O57" s="234">
        <f>IF(N57="","",SUM(N57,G57))</f>
        <v>28</v>
      </c>
      <c r="P57" s="235">
        <f>IF(O57="","",RANK(O57,$O$35:$O$68,1))</f>
        <v>15</v>
      </c>
      <c r="Q57" s="237">
        <f>IF(P57="","",VLOOKUP(P57,'Bodové hodnocení'!$A$1:$B$36,2,FALSE))</f>
        <v>2</v>
      </c>
    </row>
    <row r="58" spans="1:17" ht="16.5" customHeight="1" thickBot="1" x14ac:dyDescent="0.25">
      <c r="A58" s="278"/>
      <c r="B58" s="242"/>
      <c r="C58" s="65" t="s">
        <v>70</v>
      </c>
      <c r="D58" s="96">
        <v>32.5</v>
      </c>
      <c r="E58" s="244"/>
      <c r="F58" s="250"/>
      <c r="G58" s="252"/>
      <c r="H58" s="70" t="s">
        <v>68</v>
      </c>
      <c r="I58" s="60"/>
      <c r="J58" s="96"/>
      <c r="K58" s="97"/>
      <c r="L58" s="87" t="str">
        <f t="shared" si="1"/>
        <v/>
      </c>
      <c r="M58" s="246"/>
      <c r="N58" s="248"/>
      <c r="O58" s="234"/>
      <c r="P58" s="236"/>
      <c r="Q58" s="238"/>
    </row>
    <row r="59" spans="1:17" ht="16.5" customHeight="1" thickBot="1" x14ac:dyDescent="0.25">
      <c r="A59" s="278" t="s">
        <v>31</v>
      </c>
      <c r="B59" s="241" t="s">
        <v>13</v>
      </c>
      <c r="C59" s="63" t="s">
        <v>69</v>
      </c>
      <c r="D59" s="94">
        <v>17.14</v>
      </c>
      <c r="E59" s="243">
        <f>IF(D59="","",MAX(D59,D60))</f>
        <v>17.829999999999998</v>
      </c>
      <c r="F59" s="249">
        <f>IFERROR(IF(E59="","",RANK(E59,$E$35:$E$68,1)),"")</f>
        <v>3</v>
      </c>
      <c r="G59" s="251">
        <f>IFERROR(IF(E59="","",IF(E59="N",(MAX($F$35:$F$68)+1),F59)),"")</f>
        <v>3</v>
      </c>
      <c r="H59" s="68" t="s">
        <v>67</v>
      </c>
      <c r="I59" s="59">
        <v>54.28</v>
      </c>
      <c r="J59" s="94">
        <v>54.3</v>
      </c>
      <c r="K59" s="95"/>
      <c r="L59" s="86">
        <f t="shared" si="1"/>
        <v>54.3</v>
      </c>
      <c r="M59" s="245">
        <f>IF(L59="","",MIN(L60,L59))</f>
        <v>54.3</v>
      </c>
      <c r="N59" s="247">
        <f>IF(M59="","",RANK(M59,$M$35:$M$68,1))</f>
        <v>1</v>
      </c>
      <c r="O59" s="234">
        <f>IF(N59="","",SUM(N59,G59))</f>
        <v>4</v>
      </c>
      <c r="P59" s="235">
        <f>IF(O59="","",RANK(O59,$O$35:$O$68,1))</f>
        <v>1</v>
      </c>
      <c r="Q59" s="237">
        <f>IF(P59="","",VLOOKUP(P59,'Bodové hodnocení'!$A$1:$B$36,2,FALSE))</f>
        <v>16</v>
      </c>
    </row>
    <row r="60" spans="1:17" ht="16.5" customHeight="1" thickBot="1" x14ac:dyDescent="0.25">
      <c r="A60" s="278"/>
      <c r="B60" s="242"/>
      <c r="C60" s="65" t="s">
        <v>70</v>
      </c>
      <c r="D60" s="96">
        <v>17.829999999999998</v>
      </c>
      <c r="E60" s="244"/>
      <c r="F60" s="250"/>
      <c r="G60" s="252"/>
      <c r="H60" s="70" t="s">
        <v>68</v>
      </c>
      <c r="I60" s="60">
        <v>64.459999999999994</v>
      </c>
      <c r="J60" s="96">
        <v>64.55</v>
      </c>
      <c r="K60" s="97"/>
      <c r="L60" s="87">
        <f t="shared" si="1"/>
        <v>64.55</v>
      </c>
      <c r="M60" s="246"/>
      <c r="N60" s="248"/>
      <c r="O60" s="234"/>
      <c r="P60" s="236"/>
      <c r="Q60" s="238"/>
    </row>
    <row r="61" spans="1:17" ht="16.5" customHeight="1" thickBot="1" x14ac:dyDescent="0.25">
      <c r="A61" s="278" t="s">
        <v>45</v>
      </c>
      <c r="B61" s="241" t="s">
        <v>12</v>
      </c>
      <c r="C61" s="63" t="s">
        <v>69</v>
      </c>
      <c r="D61" s="94">
        <v>15.88</v>
      </c>
      <c r="E61" s="243">
        <f>IF(D61="","",MAX(D61,D62))</f>
        <v>18.010000000000002</v>
      </c>
      <c r="F61" s="249">
        <f>IFERROR(IF(E61="","",RANK(E61,$E$35:$E$68,1)),"")</f>
        <v>5</v>
      </c>
      <c r="G61" s="251">
        <f>IFERROR(IF(E61="","",IF(E61="N",(MAX($F$35:$F$68)+1),F61)),"")</f>
        <v>5</v>
      </c>
      <c r="H61" s="68" t="s">
        <v>67</v>
      </c>
      <c r="I61" s="59">
        <v>61.16</v>
      </c>
      <c r="J61" s="94">
        <v>61.06</v>
      </c>
      <c r="K61" s="95"/>
      <c r="L61" s="86">
        <f t="shared" si="1"/>
        <v>61.16</v>
      </c>
      <c r="M61" s="245">
        <f>IF(L61="","",MIN(L62,L61))</f>
        <v>61.16</v>
      </c>
      <c r="N61" s="247">
        <f>IF(M61="","",RANK(M61,$M$35:$M$68,1))</f>
        <v>6</v>
      </c>
      <c r="O61" s="234">
        <f>IF(N61="","",SUM(N61,G61))</f>
        <v>11</v>
      </c>
      <c r="P61" s="235">
        <f>IF(O61="","",RANK(O61,$O$35:$O$68,1))</f>
        <v>3</v>
      </c>
      <c r="Q61" s="237">
        <f>IF(P61="","",VLOOKUP(P61,'Bodové hodnocení'!$A$1:$B$36,2,FALSE))</f>
        <v>14</v>
      </c>
    </row>
    <row r="62" spans="1:17" ht="16.5" customHeight="1" thickBot="1" x14ac:dyDescent="0.25">
      <c r="A62" s="278"/>
      <c r="B62" s="242"/>
      <c r="C62" s="65" t="s">
        <v>70</v>
      </c>
      <c r="D62" s="96">
        <v>18.010000000000002</v>
      </c>
      <c r="E62" s="244"/>
      <c r="F62" s="250"/>
      <c r="G62" s="252"/>
      <c r="H62" s="70" t="s">
        <v>68</v>
      </c>
      <c r="I62" s="60">
        <v>72.349999999999994</v>
      </c>
      <c r="J62" s="96">
        <v>72.3</v>
      </c>
      <c r="K62" s="97"/>
      <c r="L62" s="87">
        <f t="shared" si="1"/>
        <v>72.349999999999994</v>
      </c>
      <c r="M62" s="246"/>
      <c r="N62" s="248"/>
      <c r="O62" s="234"/>
      <c r="P62" s="236"/>
      <c r="Q62" s="238"/>
    </row>
    <row r="63" spans="1:17" ht="16.5" customHeight="1" thickBot="1" x14ac:dyDescent="0.25">
      <c r="A63" s="278" t="s">
        <v>54</v>
      </c>
      <c r="B63" s="241" t="s">
        <v>87</v>
      </c>
      <c r="C63" s="63" t="s">
        <v>69</v>
      </c>
      <c r="D63" s="94">
        <v>21.85</v>
      </c>
      <c r="E63" s="243">
        <f>IF(D63="","",MAX(D63,D64))</f>
        <v>21.85</v>
      </c>
      <c r="F63" s="249">
        <f>IFERROR(IF(E63="","",RANK(E63,$E$35:$E$68,1)),"")</f>
        <v>8</v>
      </c>
      <c r="G63" s="251">
        <f>IFERROR(IF(E63="","",IF(E63="N",(MAX($F$35:$F$68)+1),F63)),"")</f>
        <v>8</v>
      </c>
      <c r="H63" s="68" t="s">
        <v>67</v>
      </c>
      <c r="I63" s="59">
        <v>67.37</v>
      </c>
      <c r="J63" s="94">
        <v>67.540000000000006</v>
      </c>
      <c r="K63" s="95"/>
      <c r="L63" s="86">
        <f t="shared" si="1"/>
        <v>67.540000000000006</v>
      </c>
      <c r="M63" s="245">
        <f>IF(L63="","",MIN(L64,L63))</f>
        <v>67.540000000000006</v>
      </c>
      <c r="N63" s="247">
        <f>IF(M63="","",RANK(M63,$M$35:$M$68,1))</f>
        <v>10</v>
      </c>
      <c r="O63" s="234">
        <f>IF(N63="","",SUM(N63,G63))</f>
        <v>18</v>
      </c>
      <c r="P63" s="235">
        <f>IF(O63="","",RANK(O63,$O$35:$O$68,1))</f>
        <v>9</v>
      </c>
      <c r="Q63" s="237">
        <f>IF(P63="","",VLOOKUP(P63,'Bodové hodnocení'!$A$1:$B$36,2,FALSE))</f>
        <v>8</v>
      </c>
    </row>
    <row r="64" spans="1:17" ht="16.5" customHeight="1" thickBot="1" x14ac:dyDescent="0.25">
      <c r="A64" s="278"/>
      <c r="B64" s="242"/>
      <c r="C64" s="65" t="s">
        <v>70</v>
      </c>
      <c r="D64" s="96">
        <v>21.3</v>
      </c>
      <c r="E64" s="244"/>
      <c r="F64" s="250"/>
      <c r="G64" s="252"/>
      <c r="H64" s="70" t="s">
        <v>68</v>
      </c>
      <c r="I64" s="60"/>
      <c r="J64" s="96"/>
      <c r="K64" s="97"/>
      <c r="L64" s="87" t="str">
        <f t="shared" si="1"/>
        <v/>
      </c>
      <c r="M64" s="246"/>
      <c r="N64" s="248"/>
      <c r="O64" s="234"/>
      <c r="P64" s="236"/>
      <c r="Q64" s="238"/>
    </row>
    <row r="65" spans="1:17" ht="16.5" customHeight="1" thickBot="1" x14ac:dyDescent="0.25">
      <c r="A65" s="278" t="s">
        <v>72</v>
      </c>
      <c r="B65" s="241" t="s">
        <v>88</v>
      </c>
      <c r="C65" s="63" t="s">
        <v>69</v>
      </c>
      <c r="D65" s="94">
        <v>19.350000000000001</v>
      </c>
      <c r="E65" s="243">
        <f>IF(D65="","",MAX(D65,D66))</f>
        <v>19.350000000000001</v>
      </c>
      <c r="F65" s="249">
        <f>IFERROR(IF(E65="","",RANK(E65,$E$35:$E$68,1)),"")</f>
        <v>7</v>
      </c>
      <c r="G65" s="251">
        <f>IFERROR(IF(E65="","",IF(E65="N",(MAX($F$35:$F$68)+1),F65)),"")</f>
        <v>7</v>
      </c>
      <c r="H65" s="68" t="s">
        <v>67</v>
      </c>
      <c r="I65" s="59">
        <v>74.010000000000005</v>
      </c>
      <c r="J65" s="94">
        <v>74.09</v>
      </c>
      <c r="K65" s="95"/>
      <c r="L65" s="86">
        <f t="shared" si="1"/>
        <v>74.09</v>
      </c>
      <c r="M65" s="245">
        <f>IF(L65="","",MIN(L66,L65))</f>
        <v>74.09</v>
      </c>
      <c r="N65" s="247">
        <f>IF(M65="","",RANK(M65,$M$35:$M$68,1))</f>
        <v>13</v>
      </c>
      <c r="O65" s="234">
        <f>IF(N65="","",SUM(N65,G65))</f>
        <v>20</v>
      </c>
      <c r="P65" s="235">
        <f>IF(O65="","",RANK(O65,$O$35:$O$68,1))</f>
        <v>11</v>
      </c>
      <c r="Q65" s="237">
        <f>IF(P65="","",VLOOKUP(P65,'Bodové hodnocení'!$A$1:$B$36,2,FALSE))</f>
        <v>6</v>
      </c>
    </row>
    <row r="66" spans="1:17" ht="16.5" customHeight="1" thickBot="1" x14ac:dyDescent="0.25">
      <c r="A66" s="278"/>
      <c r="B66" s="242"/>
      <c r="C66" s="65" t="s">
        <v>70</v>
      </c>
      <c r="D66" s="96">
        <v>18.600000000000001</v>
      </c>
      <c r="E66" s="244"/>
      <c r="F66" s="250"/>
      <c r="G66" s="252"/>
      <c r="H66" s="70" t="s">
        <v>68</v>
      </c>
      <c r="I66" s="60"/>
      <c r="J66" s="96"/>
      <c r="K66" s="97"/>
      <c r="L66" s="87" t="str">
        <f t="shared" si="1"/>
        <v/>
      </c>
      <c r="M66" s="246"/>
      <c r="N66" s="248"/>
      <c r="O66" s="234"/>
      <c r="P66" s="236"/>
      <c r="Q66" s="238"/>
    </row>
    <row r="67" spans="1:17" ht="16.5" customHeight="1" thickBot="1" x14ac:dyDescent="0.25">
      <c r="A67" s="278" t="s">
        <v>73</v>
      </c>
      <c r="B67" s="241" t="s">
        <v>17</v>
      </c>
      <c r="C67" s="63" t="s">
        <v>69</v>
      </c>
      <c r="D67" s="94">
        <v>23.63</v>
      </c>
      <c r="E67" s="243">
        <f>IF(D67="","",MAX(D67,D68))</f>
        <v>23.63</v>
      </c>
      <c r="F67" s="249">
        <f>IFERROR(IF(E67="","",RANK(E67,$E$35:$E$68,1)),"")</f>
        <v>10</v>
      </c>
      <c r="G67" s="251">
        <f>IFERROR(IF(E67="","",IF(E67="N",(MAX($F$35:$F$68)+1),F67)),"")</f>
        <v>10</v>
      </c>
      <c r="H67" s="68" t="s">
        <v>67</v>
      </c>
      <c r="I67" s="59">
        <v>60</v>
      </c>
      <c r="J67" s="94">
        <v>59.92</v>
      </c>
      <c r="K67" s="95"/>
      <c r="L67" s="86">
        <f t="shared" si="1"/>
        <v>60</v>
      </c>
      <c r="M67" s="245">
        <f>IF(L67="","",MIN(L68,L67))</f>
        <v>60</v>
      </c>
      <c r="N67" s="247">
        <f>IF(M67="","",RANK(M67,$M$35:$M$68,1))</f>
        <v>4</v>
      </c>
      <c r="O67" s="234">
        <f>IF(N67="","",SUM(N67,G67))</f>
        <v>14</v>
      </c>
      <c r="P67" s="235">
        <f>IF(O67="","",RANK(O67,$O$35:$O$68,1))</f>
        <v>6</v>
      </c>
      <c r="Q67" s="237">
        <f>IF(P67="","",VLOOKUP(P67,'Bodové hodnocení'!$A$1:$B$36,2,FALSE))</f>
        <v>11</v>
      </c>
    </row>
    <row r="68" spans="1:17" ht="16.5" customHeight="1" thickBot="1" x14ac:dyDescent="0.25">
      <c r="A68" s="279"/>
      <c r="B68" s="280"/>
      <c r="C68" s="67" t="s">
        <v>70</v>
      </c>
      <c r="D68" s="100">
        <v>23.61</v>
      </c>
      <c r="E68" s="281"/>
      <c r="F68" s="282"/>
      <c r="G68" s="283"/>
      <c r="H68" s="72" t="s">
        <v>68</v>
      </c>
      <c r="I68" s="62"/>
      <c r="J68" s="100"/>
      <c r="K68" s="101"/>
      <c r="L68" s="89" t="str">
        <f t="shared" si="1"/>
        <v/>
      </c>
      <c r="M68" s="288"/>
      <c r="N68" s="289"/>
      <c r="O68" s="290"/>
      <c r="P68" s="291"/>
      <c r="Q68" s="292"/>
    </row>
    <row r="69" spans="1:17" ht="15.75" thickTop="1" x14ac:dyDescent="0.2"/>
  </sheetData>
  <sheetProtection formatCells="0" formatColumns="0" formatRows="0" insertColumns="0" insertRows="0" insertHyperlinks="0" deleteColumns="0" deleteRows="0" sort="0" autoFilter="0" pivotTables="0"/>
  <mergeCells count="323">
    <mergeCell ref="N67:N68"/>
    <mergeCell ref="O67:O68"/>
    <mergeCell ref="P67:P68"/>
    <mergeCell ref="Q67:Q68"/>
    <mergeCell ref="N65:N66"/>
    <mergeCell ref="O65:O66"/>
    <mergeCell ref="P65:P66"/>
    <mergeCell ref="Q65:Q66"/>
    <mergeCell ref="A65:A66"/>
    <mergeCell ref="B65:B66"/>
    <mergeCell ref="E65:E66"/>
    <mergeCell ref="F65:F66"/>
    <mergeCell ref="G65:G66"/>
    <mergeCell ref="M65:M66"/>
    <mergeCell ref="A67:A68"/>
    <mergeCell ref="B67:B68"/>
    <mergeCell ref="E67:E68"/>
    <mergeCell ref="F67:F68"/>
    <mergeCell ref="G67:G68"/>
    <mergeCell ref="M67:M68"/>
    <mergeCell ref="Q61:Q62"/>
    <mergeCell ref="A63:A64"/>
    <mergeCell ref="B63:B64"/>
    <mergeCell ref="E63:E64"/>
    <mergeCell ref="F63:F64"/>
    <mergeCell ref="G63:G64"/>
    <mergeCell ref="M63:M64"/>
    <mergeCell ref="N63:N64"/>
    <mergeCell ref="O63:O64"/>
    <mergeCell ref="P63:P64"/>
    <mergeCell ref="Q63:Q64"/>
    <mergeCell ref="A61:A62"/>
    <mergeCell ref="B61:B62"/>
    <mergeCell ref="E61:E62"/>
    <mergeCell ref="F61:F62"/>
    <mergeCell ref="G61:G62"/>
    <mergeCell ref="M61:M62"/>
    <mergeCell ref="N61:N62"/>
    <mergeCell ref="O61:O62"/>
    <mergeCell ref="P61:P62"/>
    <mergeCell ref="Q57:Q58"/>
    <mergeCell ref="A59:A60"/>
    <mergeCell ref="B59:B60"/>
    <mergeCell ref="E59:E60"/>
    <mergeCell ref="F59:F60"/>
    <mergeCell ref="G59:G60"/>
    <mergeCell ref="M59:M60"/>
    <mergeCell ref="N59:N60"/>
    <mergeCell ref="O59:O60"/>
    <mergeCell ref="P59:P60"/>
    <mergeCell ref="Q59:Q60"/>
    <mergeCell ref="A57:A58"/>
    <mergeCell ref="B57:B58"/>
    <mergeCell ref="E57:E58"/>
    <mergeCell ref="F57:F58"/>
    <mergeCell ref="G57:G58"/>
    <mergeCell ref="M57:M58"/>
    <mergeCell ref="N57:N58"/>
    <mergeCell ref="O57:O58"/>
    <mergeCell ref="P57:P58"/>
    <mergeCell ref="Q53:Q54"/>
    <mergeCell ref="A55:A56"/>
    <mergeCell ref="B55:B56"/>
    <mergeCell ref="E55:E56"/>
    <mergeCell ref="F55:F56"/>
    <mergeCell ref="G55:G56"/>
    <mergeCell ref="M55:M56"/>
    <mergeCell ref="N55:N56"/>
    <mergeCell ref="O55:O56"/>
    <mergeCell ref="P55:P56"/>
    <mergeCell ref="Q55:Q56"/>
    <mergeCell ref="A53:A54"/>
    <mergeCell ref="B53:B54"/>
    <mergeCell ref="E53:E54"/>
    <mergeCell ref="F53:F54"/>
    <mergeCell ref="G53:G54"/>
    <mergeCell ref="M53:M54"/>
    <mergeCell ref="N53:N54"/>
    <mergeCell ref="O53:O54"/>
    <mergeCell ref="P53:P54"/>
    <mergeCell ref="Q49:Q50"/>
    <mergeCell ref="A51:A52"/>
    <mergeCell ref="B51:B52"/>
    <mergeCell ref="E51:E52"/>
    <mergeCell ref="F51:F52"/>
    <mergeCell ref="G51:G52"/>
    <mergeCell ref="M51:M52"/>
    <mergeCell ref="N51:N52"/>
    <mergeCell ref="O51:O52"/>
    <mergeCell ref="P51:P52"/>
    <mergeCell ref="Q51:Q52"/>
    <mergeCell ref="A49:A50"/>
    <mergeCell ref="B49:B50"/>
    <mergeCell ref="E49:E50"/>
    <mergeCell ref="F49:F50"/>
    <mergeCell ref="G49:G50"/>
    <mergeCell ref="M49:M50"/>
    <mergeCell ref="N49:N50"/>
    <mergeCell ref="O49:O50"/>
    <mergeCell ref="P49:P50"/>
    <mergeCell ref="Q45:Q46"/>
    <mergeCell ref="A47:A48"/>
    <mergeCell ref="B47:B48"/>
    <mergeCell ref="E47:E48"/>
    <mergeCell ref="F47:F48"/>
    <mergeCell ref="G47:G48"/>
    <mergeCell ref="M47:M48"/>
    <mergeCell ref="N47:N48"/>
    <mergeCell ref="O47:O48"/>
    <mergeCell ref="P47:P48"/>
    <mergeCell ref="Q47:Q48"/>
    <mergeCell ref="A45:A46"/>
    <mergeCell ref="B45:B46"/>
    <mergeCell ref="E45:E46"/>
    <mergeCell ref="F45:F46"/>
    <mergeCell ref="G45:G46"/>
    <mergeCell ref="M45:M46"/>
    <mergeCell ref="N45:N46"/>
    <mergeCell ref="O45:O46"/>
    <mergeCell ref="P45:P46"/>
    <mergeCell ref="Q41:Q42"/>
    <mergeCell ref="A43:A44"/>
    <mergeCell ref="B43:B44"/>
    <mergeCell ref="E43:E44"/>
    <mergeCell ref="F43:F44"/>
    <mergeCell ref="G43:G44"/>
    <mergeCell ref="M43:M44"/>
    <mergeCell ref="N43:N44"/>
    <mergeCell ref="O43:O44"/>
    <mergeCell ref="P43:P44"/>
    <mergeCell ref="Q43:Q44"/>
    <mergeCell ref="A41:A42"/>
    <mergeCell ref="B41:B42"/>
    <mergeCell ref="E41:E42"/>
    <mergeCell ref="F41:F42"/>
    <mergeCell ref="G41:G42"/>
    <mergeCell ref="M41:M42"/>
    <mergeCell ref="N41:N42"/>
    <mergeCell ref="O41:O42"/>
    <mergeCell ref="P41:P42"/>
    <mergeCell ref="Q37:Q38"/>
    <mergeCell ref="A39:A40"/>
    <mergeCell ref="B39:B40"/>
    <mergeCell ref="E39:E40"/>
    <mergeCell ref="F39:F40"/>
    <mergeCell ref="G39:G40"/>
    <mergeCell ref="M39:M40"/>
    <mergeCell ref="N39:N40"/>
    <mergeCell ref="O39:O40"/>
    <mergeCell ref="P39:P40"/>
    <mergeCell ref="Q39:Q40"/>
    <mergeCell ref="A37:A38"/>
    <mergeCell ref="B37:B38"/>
    <mergeCell ref="E37:E38"/>
    <mergeCell ref="F37:F38"/>
    <mergeCell ref="G37:G38"/>
    <mergeCell ref="M37:M38"/>
    <mergeCell ref="N37:N38"/>
    <mergeCell ref="O37:O38"/>
    <mergeCell ref="P37:P38"/>
    <mergeCell ref="Q30:Q31"/>
    <mergeCell ref="A33:B33"/>
    <mergeCell ref="C33:F33"/>
    <mergeCell ref="H33:N33"/>
    <mergeCell ref="O33:O34"/>
    <mergeCell ref="P33:P34"/>
    <mergeCell ref="Q33:Q34"/>
    <mergeCell ref="A35:A36"/>
    <mergeCell ref="B35:B36"/>
    <mergeCell ref="E35:E36"/>
    <mergeCell ref="F35:F36"/>
    <mergeCell ref="G35:G36"/>
    <mergeCell ref="M35:M36"/>
    <mergeCell ref="N35:N36"/>
    <mergeCell ref="O35:O36"/>
    <mergeCell ref="P35:P36"/>
    <mergeCell ref="Q35:Q36"/>
    <mergeCell ref="A30:A31"/>
    <mergeCell ref="B30:B31"/>
    <mergeCell ref="E30:E31"/>
    <mergeCell ref="F30:F31"/>
    <mergeCell ref="G30:G31"/>
    <mergeCell ref="M30:M31"/>
    <mergeCell ref="N30:N31"/>
    <mergeCell ref="O30:O31"/>
    <mergeCell ref="P30:P31"/>
    <mergeCell ref="Q26:Q27"/>
    <mergeCell ref="A28:A29"/>
    <mergeCell ref="B28:B29"/>
    <mergeCell ref="E28:E29"/>
    <mergeCell ref="F28:F29"/>
    <mergeCell ref="G28:G29"/>
    <mergeCell ref="M28:M29"/>
    <mergeCell ref="N28:N29"/>
    <mergeCell ref="O28:O29"/>
    <mergeCell ref="P28:P29"/>
    <mergeCell ref="Q28:Q29"/>
    <mergeCell ref="A26:A27"/>
    <mergeCell ref="B26:B27"/>
    <mergeCell ref="E26:E27"/>
    <mergeCell ref="F26:F27"/>
    <mergeCell ref="G26:G27"/>
    <mergeCell ref="M26:M27"/>
    <mergeCell ref="N26:N27"/>
    <mergeCell ref="O26:O27"/>
    <mergeCell ref="P26:P27"/>
    <mergeCell ref="Q22:Q23"/>
    <mergeCell ref="A24:A25"/>
    <mergeCell ref="B24:B25"/>
    <mergeCell ref="E24:E25"/>
    <mergeCell ref="F24:F25"/>
    <mergeCell ref="G24:G25"/>
    <mergeCell ref="M24:M25"/>
    <mergeCell ref="N24:N25"/>
    <mergeCell ref="O24:O25"/>
    <mergeCell ref="P24:P25"/>
    <mergeCell ref="Q24:Q25"/>
    <mergeCell ref="A22:A23"/>
    <mergeCell ref="B22:B23"/>
    <mergeCell ref="E22:E23"/>
    <mergeCell ref="F22:F23"/>
    <mergeCell ref="G22:G23"/>
    <mergeCell ref="M22:M23"/>
    <mergeCell ref="N22:N23"/>
    <mergeCell ref="O22:O23"/>
    <mergeCell ref="P22:P23"/>
    <mergeCell ref="Q18:Q19"/>
    <mergeCell ref="A20:A21"/>
    <mergeCell ref="B20:B21"/>
    <mergeCell ref="E20:E21"/>
    <mergeCell ref="F20:F21"/>
    <mergeCell ref="G20:G21"/>
    <mergeCell ref="M20:M21"/>
    <mergeCell ref="N20:N21"/>
    <mergeCell ref="O20:O21"/>
    <mergeCell ref="P20:P21"/>
    <mergeCell ref="Q20:Q21"/>
    <mergeCell ref="A18:A19"/>
    <mergeCell ref="B18:B19"/>
    <mergeCell ref="E18:E19"/>
    <mergeCell ref="F18:F19"/>
    <mergeCell ref="G18:G19"/>
    <mergeCell ref="M18:M19"/>
    <mergeCell ref="N18:N19"/>
    <mergeCell ref="O18:O19"/>
    <mergeCell ref="P18:P19"/>
    <mergeCell ref="Q14:Q15"/>
    <mergeCell ref="A16:A17"/>
    <mergeCell ref="B16:B17"/>
    <mergeCell ref="E16:E17"/>
    <mergeCell ref="F16:F17"/>
    <mergeCell ref="G16:G17"/>
    <mergeCell ref="M16:M17"/>
    <mergeCell ref="N16:N17"/>
    <mergeCell ref="O16:O17"/>
    <mergeCell ref="P16:P17"/>
    <mergeCell ref="Q16:Q17"/>
    <mergeCell ref="A14:A15"/>
    <mergeCell ref="B14:B15"/>
    <mergeCell ref="E14:E15"/>
    <mergeCell ref="F14:F15"/>
    <mergeCell ref="G14:G15"/>
    <mergeCell ref="M14:M15"/>
    <mergeCell ref="N14:N15"/>
    <mergeCell ref="O14:O15"/>
    <mergeCell ref="P14:P15"/>
    <mergeCell ref="Q10:Q11"/>
    <mergeCell ref="A12:A13"/>
    <mergeCell ref="B12:B13"/>
    <mergeCell ref="E12:E13"/>
    <mergeCell ref="F12:F13"/>
    <mergeCell ref="G12:G13"/>
    <mergeCell ref="M12:M13"/>
    <mergeCell ref="N12:N13"/>
    <mergeCell ref="O12:O13"/>
    <mergeCell ref="P12:P13"/>
    <mergeCell ref="Q12:Q13"/>
    <mergeCell ref="A10:A11"/>
    <mergeCell ref="B10:B11"/>
    <mergeCell ref="E10:E11"/>
    <mergeCell ref="F10:F11"/>
    <mergeCell ref="G10:G11"/>
    <mergeCell ref="M10:M11"/>
    <mergeCell ref="N10:N11"/>
    <mergeCell ref="O10:O11"/>
    <mergeCell ref="P10:P11"/>
    <mergeCell ref="Q6:Q7"/>
    <mergeCell ref="A8:A9"/>
    <mergeCell ref="B8:B9"/>
    <mergeCell ref="E8:E9"/>
    <mergeCell ref="F8:F9"/>
    <mergeCell ref="G8:G9"/>
    <mergeCell ref="M8:M9"/>
    <mergeCell ref="N8:N9"/>
    <mergeCell ref="O8:O9"/>
    <mergeCell ref="P8:P9"/>
    <mergeCell ref="Q8:Q9"/>
    <mergeCell ref="A6:A7"/>
    <mergeCell ref="B6:B7"/>
    <mergeCell ref="E6:E7"/>
    <mergeCell ref="F6:F7"/>
    <mergeCell ref="G6:G7"/>
    <mergeCell ref="M6:M7"/>
    <mergeCell ref="N6:N7"/>
    <mergeCell ref="O6:O7"/>
    <mergeCell ref="P6:P7"/>
    <mergeCell ref="A1:Q1"/>
    <mergeCell ref="A2:B2"/>
    <mergeCell ref="C2:F2"/>
    <mergeCell ref="H2:N2"/>
    <mergeCell ref="O2:O3"/>
    <mergeCell ref="P2:P3"/>
    <mergeCell ref="Q2:Q3"/>
    <mergeCell ref="A4:A5"/>
    <mergeCell ref="B4:B5"/>
    <mergeCell ref="E4:E5"/>
    <mergeCell ref="F4:F5"/>
    <mergeCell ref="G4:G5"/>
    <mergeCell ref="M4:M5"/>
    <mergeCell ref="N4:N5"/>
    <mergeCell ref="O4:O5"/>
    <mergeCell ref="P4:P5"/>
    <mergeCell ref="Q4:Q5"/>
  </mergeCells>
  <conditionalFormatting sqref="A4:Q31">
    <cfRule type="expression" dxfId="22" priority="1" stopIfTrue="1">
      <formula>MOD(ROW(A20)-ROW($A$4)+$Z$1,$AA$1+$Z$1)&lt;$AA$1</formula>
    </cfRule>
  </conditionalFormatting>
  <conditionalFormatting sqref="A35:Q68">
    <cfRule type="expression" dxfId="21" priority="159" stopIfTrue="1">
      <formula>MOD(ROW(A51)-ROW($A$35)+$Z$1,$AA$1+$Z$1)&lt;$AA$1</formula>
    </cfRule>
  </conditionalFormatting>
  <printOptions horizontalCentered="1"/>
  <pageMargins left="0.51181102362204722" right="0.51181102362204722" top="0.39370078740157483" bottom="0.39370078740157483" header="0.31496062992125984" footer="0.31496062992125984"/>
  <pageSetup scale="70" orientation="landscape" r:id="rId1"/>
  <headerFooter>
    <oddFooter>&amp;C&amp;"Times New Roman,Obyčejné"&amp;12Hlučinská liga mládeže - 11. ročník 2022 / 2023&amp;R&amp;"Times New Roman,Obyčejné"&amp;12Pro HLM zpracoval Jan Durlák</oddFooter>
  </headerFooter>
  <rowBreaks count="1" manualBreakCount="1">
    <brk id="3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59"/>
  <sheetViews>
    <sheetView zoomScaleNormal="100" workbookViewId="0">
      <selection activeCell="M12" sqref="M12:M13"/>
    </sheetView>
  </sheetViews>
  <sheetFormatPr defaultRowHeight="15" x14ac:dyDescent="0.2"/>
  <cols>
    <col min="1" max="1" width="7.6640625" customWidth="1"/>
    <col min="2" max="2" width="18.4296875" customWidth="1"/>
    <col min="3" max="3" width="9.81640625" customWidth="1"/>
    <col min="4" max="4" width="9.953125" customWidth="1"/>
    <col min="5" max="5" width="11.43359375" customWidth="1"/>
    <col min="6" max="6" width="5.51171875" style="37" hidden="1" customWidth="1"/>
    <col min="7" max="7" width="11.43359375" customWidth="1"/>
    <col min="8" max="12" width="9.953125" style="30" customWidth="1"/>
    <col min="13" max="13" width="11.703125" style="30" customWidth="1"/>
    <col min="14" max="14" width="11.8359375" customWidth="1"/>
    <col min="15" max="15" width="11.296875" customWidth="1"/>
    <col min="16" max="16" width="11.56640625" customWidth="1"/>
    <col min="17" max="17" width="9.953125" customWidth="1"/>
    <col min="18" max="24" width="3.09375" customWidth="1"/>
    <col min="25" max="25" width="4.03515625" customWidth="1"/>
    <col min="26" max="27" width="5.109375" customWidth="1"/>
  </cols>
  <sheetData>
    <row r="1" spans="1:27" s="73" customFormat="1" ht="49.5" customHeight="1" thickTop="1" thickBot="1" x14ac:dyDescent="0.25">
      <c r="A1" s="265" t="s">
        <v>57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7"/>
      <c r="Z1" s="73">
        <v>2</v>
      </c>
      <c r="AA1" s="73">
        <v>2</v>
      </c>
    </row>
    <row r="2" spans="1:27" s="73" customFormat="1" ht="22.5" customHeight="1" thickTop="1" thickBot="1" x14ac:dyDescent="0.25">
      <c r="A2" s="268" t="s">
        <v>71</v>
      </c>
      <c r="B2" s="269"/>
      <c r="C2" s="260" t="s">
        <v>32</v>
      </c>
      <c r="D2" s="261"/>
      <c r="E2" s="261"/>
      <c r="F2" s="261"/>
      <c r="G2" s="74"/>
      <c r="H2" s="262" t="s">
        <v>83</v>
      </c>
      <c r="I2" s="262"/>
      <c r="J2" s="262"/>
      <c r="K2" s="262"/>
      <c r="L2" s="262"/>
      <c r="M2" s="262"/>
      <c r="N2" s="262"/>
      <c r="O2" s="270" t="s">
        <v>33</v>
      </c>
      <c r="P2" s="272" t="s">
        <v>91</v>
      </c>
      <c r="Q2" s="274" t="s">
        <v>34</v>
      </c>
    </row>
    <row r="3" spans="1:27" s="83" customFormat="1" ht="33.950000000000003" customHeight="1" thickBot="1" x14ac:dyDescent="0.25">
      <c r="A3" s="104" t="s">
        <v>35</v>
      </c>
      <c r="B3" s="105" t="s">
        <v>2</v>
      </c>
      <c r="C3" s="106"/>
      <c r="D3" s="107" t="s">
        <v>43</v>
      </c>
      <c r="E3" s="107" t="s">
        <v>36</v>
      </c>
      <c r="F3" s="108" t="s">
        <v>37</v>
      </c>
      <c r="G3" s="109" t="s">
        <v>37</v>
      </c>
      <c r="H3" s="107"/>
      <c r="I3" s="110" t="s">
        <v>38</v>
      </c>
      <c r="J3" s="110" t="s">
        <v>39</v>
      </c>
      <c r="K3" s="110" t="s">
        <v>40</v>
      </c>
      <c r="L3" s="110" t="s">
        <v>43</v>
      </c>
      <c r="M3" s="110" t="s">
        <v>36</v>
      </c>
      <c r="N3" s="111" t="s">
        <v>37</v>
      </c>
      <c r="O3" s="271"/>
      <c r="P3" s="273"/>
      <c r="Q3" s="275"/>
    </row>
    <row r="4" spans="1:27" ht="15.75" thickBot="1" x14ac:dyDescent="0.25">
      <c r="A4" s="239" t="s">
        <v>16</v>
      </c>
      <c r="B4" s="263" t="s">
        <v>12</v>
      </c>
      <c r="C4" s="63" t="s">
        <v>69</v>
      </c>
      <c r="D4" s="94">
        <v>19.2</v>
      </c>
      <c r="E4" s="243">
        <f>IF(D4="","",MAX(D4,D5))</f>
        <v>19.2</v>
      </c>
      <c r="F4" s="249">
        <f>IFERROR(IF(E4="","",RANK(E4,$E$4:$E$27,1)),"")</f>
        <v>1</v>
      </c>
      <c r="G4" s="251">
        <f>IFERROR(IF(E4="","",IF(E4="N",(MAX($F$4:$F$27)+1),F4)),"")</f>
        <v>1</v>
      </c>
      <c r="H4" s="68" t="s">
        <v>67</v>
      </c>
      <c r="I4" s="59">
        <v>79.53</v>
      </c>
      <c r="J4" s="94">
        <v>79.63</v>
      </c>
      <c r="K4" s="95"/>
      <c r="L4" s="31">
        <f>IF(I4="","",MAX(I4,J4)+K4)</f>
        <v>79.63</v>
      </c>
      <c r="M4" s="245">
        <f>IF(L4="","",MIN(L5,L4))</f>
        <v>79.63</v>
      </c>
      <c r="N4" s="247">
        <f>IF(M4="","",RANK(M4,$M$4:$M$27,1))</f>
        <v>4</v>
      </c>
      <c r="O4" s="234">
        <f>IF(N4="","",SUM(N4,G4))</f>
        <v>5</v>
      </c>
      <c r="P4" s="235">
        <f>IF(O4="","",RANK(O4,$O$4:$O$27,1))</f>
        <v>1</v>
      </c>
      <c r="Q4" s="237">
        <f>IF(P4="","",VLOOKUP(P4,'Bodové hodnocení'!$A$1:$B$36,2,FALSE))</f>
        <v>16</v>
      </c>
    </row>
    <row r="5" spans="1:27" ht="15.75" thickBot="1" x14ac:dyDescent="0.25">
      <c r="A5" s="253"/>
      <c r="B5" s="264"/>
      <c r="C5" s="65" t="s">
        <v>70</v>
      </c>
      <c r="D5" s="103">
        <v>19.100000000000001</v>
      </c>
      <c r="E5" s="244"/>
      <c r="F5" s="250"/>
      <c r="G5" s="252"/>
      <c r="H5" s="70" t="s">
        <v>68</v>
      </c>
      <c r="I5" s="60"/>
      <c r="J5" s="96"/>
      <c r="K5" s="97"/>
      <c r="L5" s="33" t="str">
        <f>IF(I5="","",MAX(I5,J5)+K5)</f>
        <v/>
      </c>
      <c r="M5" s="256"/>
      <c r="N5" s="257"/>
      <c r="O5" s="234"/>
      <c r="P5" s="259"/>
      <c r="Q5" s="258"/>
    </row>
    <row r="6" spans="1:27" ht="15.95" customHeight="1" thickBot="1" x14ac:dyDescent="0.25">
      <c r="A6" s="239" t="s">
        <v>18</v>
      </c>
      <c r="B6" s="241" t="s">
        <v>53</v>
      </c>
      <c r="C6" s="63" t="s">
        <v>69</v>
      </c>
      <c r="D6" s="94">
        <v>23.15</v>
      </c>
      <c r="E6" s="243">
        <f>IF(D6="","",MAX(D6,D7))</f>
        <v>25.91</v>
      </c>
      <c r="F6" s="249">
        <f>IFERROR(IF(E6="","",RANK(E6,$E$4:$E$27,1)),"")</f>
        <v>4</v>
      </c>
      <c r="G6" s="251">
        <f>IFERROR(IF(E6="","",IF(E6="N",(MAX($F$4:$F$27)+1),F6)),"")</f>
        <v>4</v>
      </c>
      <c r="H6" s="68" t="s">
        <v>67</v>
      </c>
      <c r="I6" s="59">
        <v>72.680000000000007</v>
      </c>
      <c r="J6" s="94">
        <v>72.91</v>
      </c>
      <c r="K6" s="95"/>
      <c r="L6" s="31">
        <f>IF(I6="","",MAX(I6,J6)+K6)</f>
        <v>72.91</v>
      </c>
      <c r="M6" s="245">
        <f>IF(L6="","",MIN(L7,L6))</f>
        <v>72.91</v>
      </c>
      <c r="N6" s="247">
        <f>IF(M6="","",RANK(M6,$M$4:$M$27,1))</f>
        <v>2</v>
      </c>
      <c r="O6" s="234">
        <f>IF(N6="","",SUM(N6,G6))</f>
        <v>6</v>
      </c>
      <c r="P6" s="235">
        <f>IF(O6="","",RANK(O6,$O$4:$O$27,1))</f>
        <v>2</v>
      </c>
      <c r="Q6" s="237">
        <f>IF(P6="","",VLOOKUP(P6,'Bodové hodnocení'!$A$1:$B$36,2,FALSE))</f>
        <v>15</v>
      </c>
    </row>
    <row r="7" spans="1:27" ht="15.95" customHeight="1" thickBot="1" x14ac:dyDescent="0.25">
      <c r="A7" s="253"/>
      <c r="B7" s="242"/>
      <c r="C7" s="65" t="s">
        <v>70</v>
      </c>
      <c r="D7" s="103">
        <v>25.91</v>
      </c>
      <c r="E7" s="244"/>
      <c r="F7" s="250"/>
      <c r="G7" s="252"/>
      <c r="H7" s="70" t="s">
        <v>68</v>
      </c>
      <c r="I7" s="60"/>
      <c r="J7" s="96"/>
      <c r="K7" s="97"/>
      <c r="L7" s="33" t="str">
        <f t="shared" ref="L7:L27" si="0">IF(I7="","",MAX(I7,J7)+K7)</f>
        <v/>
      </c>
      <c r="M7" s="256"/>
      <c r="N7" s="257"/>
      <c r="O7" s="234"/>
      <c r="P7" s="259"/>
      <c r="Q7" s="258"/>
      <c r="Y7" s="38"/>
    </row>
    <row r="8" spans="1:27" ht="15.95" customHeight="1" thickBot="1" x14ac:dyDescent="0.25">
      <c r="A8" s="239" t="s">
        <v>19</v>
      </c>
      <c r="B8" s="241" t="s">
        <v>78</v>
      </c>
      <c r="C8" s="63" t="s">
        <v>69</v>
      </c>
      <c r="D8" s="94">
        <v>35.35</v>
      </c>
      <c r="E8" s="243">
        <f>IF(D8="","",MAX(D8,D9))</f>
        <v>36.17</v>
      </c>
      <c r="F8" s="249">
        <f>IFERROR(IF(E8="","",RANK(E8,$E$4:$E$27,1)),"")</f>
        <v>9</v>
      </c>
      <c r="G8" s="251">
        <f>IFERROR(IF(E8="","",IF(E8="N",(MAX($F$4:$F$27)+1),F8)),"")</f>
        <v>9</v>
      </c>
      <c r="H8" s="68" t="s">
        <v>67</v>
      </c>
      <c r="I8" s="59">
        <v>69.45</v>
      </c>
      <c r="J8" s="94">
        <v>69.959999999999994</v>
      </c>
      <c r="K8" s="95"/>
      <c r="L8" s="31">
        <f t="shared" si="0"/>
        <v>69.959999999999994</v>
      </c>
      <c r="M8" s="245">
        <f>IF(L8="","",MIN(L9,L8))</f>
        <v>69.959999999999994</v>
      </c>
      <c r="N8" s="247">
        <f>IF(M8="","",RANK(M8,$M$4:$M$27,1))</f>
        <v>1</v>
      </c>
      <c r="O8" s="234">
        <f>IF(N8="","",SUM(N8,G8))</f>
        <v>10</v>
      </c>
      <c r="P8" s="235">
        <v>5</v>
      </c>
      <c r="Q8" s="237">
        <f>IF(P8="","",VLOOKUP(P8,'Bodové hodnocení'!$A$1:$B$36,2,FALSE))</f>
        <v>12</v>
      </c>
      <c r="Y8" s="38"/>
    </row>
    <row r="9" spans="1:27" ht="15.95" customHeight="1" thickBot="1" x14ac:dyDescent="0.25">
      <c r="A9" s="253"/>
      <c r="B9" s="242"/>
      <c r="C9" s="65" t="s">
        <v>70</v>
      </c>
      <c r="D9" s="103">
        <v>36.17</v>
      </c>
      <c r="E9" s="244"/>
      <c r="F9" s="250"/>
      <c r="G9" s="252"/>
      <c r="H9" s="70" t="s">
        <v>68</v>
      </c>
      <c r="I9" s="60">
        <v>88.74</v>
      </c>
      <c r="J9" s="96">
        <v>88.79</v>
      </c>
      <c r="K9" s="97">
        <v>20</v>
      </c>
      <c r="L9" s="33">
        <f t="shared" si="0"/>
        <v>108.79</v>
      </c>
      <c r="M9" s="256"/>
      <c r="N9" s="257"/>
      <c r="O9" s="234"/>
      <c r="P9" s="259"/>
      <c r="Q9" s="258"/>
      <c r="Y9" s="38"/>
    </row>
    <row r="10" spans="1:27" ht="15.95" customHeight="1" thickBot="1" x14ac:dyDescent="0.25">
      <c r="A10" s="240" t="s">
        <v>20</v>
      </c>
      <c r="B10" s="254" t="s">
        <v>81</v>
      </c>
      <c r="C10" s="66" t="s">
        <v>69</v>
      </c>
      <c r="D10" s="58">
        <v>26.46</v>
      </c>
      <c r="E10" s="243">
        <f>IF(D10="","",MAX(D10,D11))</f>
        <v>26.46</v>
      </c>
      <c r="F10" s="276">
        <f>IFERROR(IF(E10="","",RANK(E10,$E$4:$E$27,1)),"")</f>
        <v>5</v>
      </c>
      <c r="G10" s="277">
        <f>IFERROR(IF(E10="","",IF(E10="N",(MAX($F$4:$F$27)+1),F10)),"")</f>
        <v>5</v>
      </c>
      <c r="H10" s="71" t="s">
        <v>67</v>
      </c>
      <c r="I10" s="98">
        <v>81.78</v>
      </c>
      <c r="J10" s="58">
        <v>81.66</v>
      </c>
      <c r="K10" s="99"/>
      <c r="L10" s="34">
        <f t="shared" si="0"/>
        <v>81.78</v>
      </c>
      <c r="M10" s="246">
        <f>IF(L10="","",MIN(L11,L10))</f>
        <v>81.78</v>
      </c>
      <c r="N10" s="248">
        <f>IF(M10="","",RANK(M10,$M$4:$M$27,1))</f>
        <v>6</v>
      </c>
      <c r="O10" s="255">
        <f>IF(N10="","",SUM(N10,G10))</f>
        <v>11</v>
      </c>
      <c r="P10" s="304">
        <f>IF(O10="","",RANK(O10,$O$4:$O$27,1))</f>
        <v>6</v>
      </c>
      <c r="Q10" s="238">
        <f>IF(P10="","",VLOOKUP(P10,'Bodové hodnocení'!$A$1:$B$36,2,FALSE))</f>
        <v>11</v>
      </c>
      <c r="Y10" s="38"/>
    </row>
    <row r="11" spans="1:27" ht="15.95" customHeight="1" thickBot="1" x14ac:dyDescent="0.25">
      <c r="A11" s="253"/>
      <c r="B11" s="242"/>
      <c r="C11" s="65" t="s">
        <v>70</v>
      </c>
      <c r="D11" s="103">
        <v>26.05</v>
      </c>
      <c r="E11" s="244"/>
      <c r="F11" s="250"/>
      <c r="G11" s="252"/>
      <c r="H11" s="70" t="s">
        <v>68</v>
      </c>
      <c r="I11" s="60"/>
      <c r="J11" s="96"/>
      <c r="K11" s="97"/>
      <c r="L11" s="33" t="str">
        <f t="shared" si="0"/>
        <v/>
      </c>
      <c r="M11" s="246"/>
      <c r="N11" s="248"/>
      <c r="O11" s="234"/>
      <c r="P11" s="304"/>
      <c r="Q11" s="238"/>
      <c r="Y11" s="38"/>
    </row>
    <row r="12" spans="1:27" ht="15.95" customHeight="1" thickBot="1" x14ac:dyDescent="0.25">
      <c r="A12" s="240" t="s">
        <v>21</v>
      </c>
      <c r="B12" s="241" t="s">
        <v>10</v>
      </c>
      <c r="C12" s="66" t="s">
        <v>69</v>
      </c>
      <c r="D12" s="58">
        <v>29.5</v>
      </c>
      <c r="E12" s="243">
        <f>IF(D12="","",MAX(D12,D13))</f>
        <v>39.65</v>
      </c>
      <c r="F12" s="249">
        <f>IFERROR(IF(E12="","",RANK(E12,$E$4:$E$27,1)),"")</f>
        <v>10</v>
      </c>
      <c r="G12" s="251">
        <f>IFERROR(IF(E12="","",IF(E12="N",(MAX($F$4:$F$27)+1),F12)),"")</f>
        <v>10</v>
      </c>
      <c r="H12" s="71" t="s">
        <v>67</v>
      </c>
      <c r="I12" s="98">
        <v>99.39</v>
      </c>
      <c r="J12" s="58">
        <v>99.22</v>
      </c>
      <c r="K12" s="99">
        <v>10</v>
      </c>
      <c r="L12" s="31">
        <f t="shared" si="0"/>
        <v>109.39</v>
      </c>
      <c r="M12" s="245">
        <f>IF(L12="","",MIN(L13,L12))</f>
        <v>109.39</v>
      </c>
      <c r="N12" s="247">
        <f>IF(M12="","",RANK(M12,$M$4:$M$27,1))</f>
        <v>10</v>
      </c>
      <c r="O12" s="234">
        <f>IF(N12="","",SUM(N12,G12))</f>
        <v>20</v>
      </c>
      <c r="P12" s="304">
        <f>IF(O12="","",RANK(O12,$O$4:$O$27,1))</f>
        <v>11</v>
      </c>
      <c r="Q12" s="237">
        <f>IF(P12="","",VLOOKUP(P12,'Bodové hodnocení'!$A$1:$B$36,2,FALSE))</f>
        <v>6</v>
      </c>
      <c r="Y12" s="38"/>
    </row>
    <row r="13" spans="1:27" ht="15.95" customHeight="1" thickBot="1" x14ac:dyDescent="0.25">
      <c r="A13" s="240"/>
      <c r="B13" s="242"/>
      <c r="C13" s="64" t="s">
        <v>70</v>
      </c>
      <c r="D13" s="102">
        <v>39.65</v>
      </c>
      <c r="E13" s="244"/>
      <c r="F13" s="250"/>
      <c r="G13" s="252"/>
      <c r="H13" s="69" t="s">
        <v>68</v>
      </c>
      <c r="I13" s="61"/>
      <c r="J13" s="92"/>
      <c r="K13" s="93"/>
      <c r="L13" s="33" t="str">
        <f t="shared" si="0"/>
        <v/>
      </c>
      <c r="M13" s="246"/>
      <c r="N13" s="248"/>
      <c r="O13" s="234"/>
      <c r="P13" s="304"/>
      <c r="Q13" s="238"/>
      <c r="Y13" s="38"/>
    </row>
    <row r="14" spans="1:27" ht="15.95" customHeight="1" thickBot="1" x14ac:dyDescent="0.25">
      <c r="A14" s="239" t="s">
        <v>22</v>
      </c>
      <c r="B14" s="241" t="s">
        <v>6</v>
      </c>
      <c r="C14" s="63" t="s">
        <v>69</v>
      </c>
      <c r="D14" s="94">
        <v>26.63</v>
      </c>
      <c r="E14" s="243" t="s">
        <v>90</v>
      </c>
      <c r="F14" s="249" t="str">
        <f>IFERROR(IF(E14="","",RANK(E14,$E$4:$E$27,1)),"")</f>
        <v/>
      </c>
      <c r="G14" s="251">
        <f>IFERROR(IF(E14="","",IF(E14="N",(MAX($F$4:$F$27)+1),F14)),"")</f>
        <v>12</v>
      </c>
      <c r="H14" s="68" t="s">
        <v>67</v>
      </c>
      <c r="I14" s="59">
        <v>81.03</v>
      </c>
      <c r="J14" s="94">
        <v>80.7</v>
      </c>
      <c r="K14" s="95"/>
      <c r="L14" s="31">
        <f t="shared" si="0"/>
        <v>81.03</v>
      </c>
      <c r="M14" s="245">
        <f>IF(L14="","",MIN(L15,L14))</f>
        <v>81.03</v>
      </c>
      <c r="N14" s="247">
        <f>IF(M14="","",RANK(M14,$M$4:$M$27,1))</f>
        <v>5</v>
      </c>
      <c r="O14" s="234">
        <f>IF(N14="","",SUM(N14,G14))</f>
        <v>17</v>
      </c>
      <c r="P14" s="235">
        <v>10</v>
      </c>
      <c r="Q14" s="237">
        <f>IF(P14="","",VLOOKUP(P14,'Bodové hodnocení'!$A$1:$B$36,2,FALSE))</f>
        <v>7</v>
      </c>
      <c r="Y14" s="38"/>
    </row>
    <row r="15" spans="1:27" ht="15.95" customHeight="1" thickBot="1" x14ac:dyDescent="0.25">
      <c r="A15" s="253"/>
      <c r="B15" s="242"/>
      <c r="C15" s="65" t="s">
        <v>70</v>
      </c>
      <c r="D15" s="103">
        <v>24.5</v>
      </c>
      <c r="E15" s="244"/>
      <c r="F15" s="250"/>
      <c r="G15" s="252"/>
      <c r="H15" s="70" t="s">
        <v>68</v>
      </c>
      <c r="I15" s="60"/>
      <c r="J15" s="96"/>
      <c r="K15" s="97"/>
      <c r="L15" s="33" t="str">
        <f t="shared" si="0"/>
        <v/>
      </c>
      <c r="M15" s="246"/>
      <c r="N15" s="248"/>
      <c r="O15" s="234"/>
      <c r="P15" s="236"/>
      <c r="Q15" s="238"/>
      <c r="Y15" s="38"/>
    </row>
    <row r="16" spans="1:27" ht="15.95" customHeight="1" thickBot="1" x14ac:dyDescent="0.25">
      <c r="A16" s="240" t="s">
        <v>23</v>
      </c>
      <c r="B16" s="241" t="s">
        <v>5</v>
      </c>
      <c r="C16" s="66" t="s">
        <v>69</v>
      </c>
      <c r="D16" s="58">
        <v>19.07</v>
      </c>
      <c r="E16" s="243">
        <f>IF(D16="","",MAX(D16,D17))</f>
        <v>20.2</v>
      </c>
      <c r="F16" s="249">
        <f>IFERROR(IF(E16="","",RANK(E16,$E$4:$E$27,1)),"")</f>
        <v>2</v>
      </c>
      <c r="G16" s="251">
        <f>IFERROR(IF(E16="","",IF(E16="N",(MAX($F$4:$F$27)+1),F16)),"")</f>
        <v>2</v>
      </c>
      <c r="H16" s="71" t="s">
        <v>67</v>
      </c>
      <c r="I16" s="98">
        <v>85.55</v>
      </c>
      <c r="J16" s="58">
        <v>85.8</v>
      </c>
      <c r="K16" s="99"/>
      <c r="L16" s="31">
        <f t="shared" si="0"/>
        <v>85.8</v>
      </c>
      <c r="M16" s="245">
        <f>IF(L16="","",MIN(L17,L16))</f>
        <v>85.8</v>
      </c>
      <c r="N16" s="247">
        <f>IF(M16="","",RANK(M16,$M$4:$M$27,1))</f>
        <v>8</v>
      </c>
      <c r="O16" s="234">
        <f>IF(N16="","",SUM(N16,G16))</f>
        <v>10</v>
      </c>
      <c r="P16" s="235">
        <f>IF(O16="","",RANK(O16,$O$4:$O$27,1))</f>
        <v>4</v>
      </c>
      <c r="Q16" s="237">
        <f>IF(P16="","",VLOOKUP(P16,'Bodové hodnocení'!$A$1:$B$36,2,FALSE))</f>
        <v>13</v>
      </c>
      <c r="Y16" s="38"/>
    </row>
    <row r="17" spans="1:25" ht="15.95" customHeight="1" thickBot="1" x14ac:dyDescent="0.25">
      <c r="A17" s="240"/>
      <c r="B17" s="242"/>
      <c r="C17" s="64" t="s">
        <v>70</v>
      </c>
      <c r="D17" s="102">
        <v>20.2</v>
      </c>
      <c r="E17" s="244"/>
      <c r="F17" s="250"/>
      <c r="G17" s="252"/>
      <c r="H17" s="69" t="s">
        <v>68</v>
      </c>
      <c r="I17" s="61"/>
      <c r="J17" s="92"/>
      <c r="K17" s="93"/>
      <c r="L17" s="33" t="str">
        <f t="shared" si="0"/>
        <v/>
      </c>
      <c r="M17" s="246"/>
      <c r="N17" s="248"/>
      <c r="O17" s="234"/>
      <c r="P17" s="236"/>
      <c r="Q17" s="238"/>
      <c r="Y17" s="38"/>
    </row>
    <row r="18" spans="1:25" ht="15.95" customHeight="1" thickBot="1" x14ac:dyDescent="0.25">
      <c r="A18" s="239" t="s">
        <v>25</v>
      </c>
      <c r="B18" s="241" t="s">
        <v>79</v>
      </c>
      <c r="C18" s="63" t="s">
        <v>69</v>
      </c>
      <c r="D18" s="94">
        <v>27.46</v>
      </c>
      <c r="E18" s="243">
        <f>IF(D18="","",MAX(D18,D19))</f>
        <v>30.52</v>
      </c>
      <c r="F18" s="249">
        <f>IFERROR(IF(E18="","",RANK(E18,$E$4:$E$27,1)),"")</f>
        <v>8</v>
      </c>
      <c r="G18" s="251">
        <f>IFERROR(IF(E18="","",IF(E18="N",(MAX($F$4:$F$27)+1),F18)),"")</f>
        <v>8</v>
      </c>
      <c r="H18" s="68" t="s">
        <v>67</v>
      </c>
      <c r="I18" s="59">
        <v>79.95</v>
      </c>
      <c r="J18" s="94">
        <v>80.010000000000005</v>
      </c>
      <c r="K18" s="95">
        <v>10</v>
      </c>
      <c r="L18" s="31">
        <f t="shared" si="0"/>
        <v>90.01</v>
      </c>
      <c r="M18" s="245">
        <f>IF(L18="","",MIN(L19,L18))</f>
        <v>90.01</v>
      </c>
      <c r="N18" s="247">
        <f>IF(M18="","",RANK(M18,$M$4:$M$27,1))</f>
        <v>9</v>
      </c>
      <c r="O18" s="234">
        <f>IF(N18="","",SUM(N18,G18))</f>
        <v>17</v>
      </c>
      <c r="P18" s="235">
        <f>IF(O18="","",RANK(O18,$O$4:$O$27,1))</f>
        <v>9</v>
      </c>
      <c r="Q18" s="237">
        <f>IF(P18="","",VLOOKUP(P18,'Bodové hodnocení'!$A$1:$B$36,2,FALSE))</f>
        <v>8</v>
      </c>
      <c r="Y18" s="38"/>
    </row>
    <row r="19" spans="1:25" ht="15.95" customHeight="1" thickBot="1" x14ac:dyDescent="0.25">
      <c r="A19" s="253"/>
      <c r="B19" s="242"/>
      <c r="C19" s="65" t="s">
        <v>70</v>
      </c>
      <c r="D19" s="103">
        <v>30.52</v>
      </c>
      <c r="E19" s="244"/>
      <c r="F19" s="250"/>
      <c r="G19" s="252"/>
      <c r="H19" s="70" t="s">
        <v>68</v>
      </c>
      <c r="I19" s="60">
        <v>106.59</v>
      </c>
      <c r="J19" s="96">
        <v>106.62</v>
      </c>
      <c r="K19" s="97">
        <v>20</v>
      </c>
      <c r="L19" s="33">
        <f t="shared" si="0"/>
        <v>126.62</v>
      </c>
      <c r="M19" s="246"/>
      <c r="N19" s="248"/>
      <c r="O19" s="234"/>
      <c r="P19" s="236"/>
      <c r="Q19" s="238"/>
      <c r="Y19" s="38"/>
    </row>
    <row r="20" spans="1:25" ht="15.95" customHeight="1" thickBot="1" x14ac:dyDescent="0.25">
      <c r="A20" s="240" t="s">
        <v>26</v>
      </c>
      <c r="B20" s="241" t="s">
        <v>14</v>
      </c>
      <c r="C20" s="66" t="s">
        <v>69</v>
      </c>
      <c r="D20" s="58">
        <v>25.2</v>
      </c>
      <c r="E20" s="243">
        <f>IF(D20="","",MAX(D20,D21))</f>
        <v>25.52</v>
      </c>
      <c r="F20" s="249">
        <f>IFERROR(IF(E20="","",RANK(E20,$E$4:$E$27,1)),"")</f>
        <v>3</v>
      </c>
      <c r="G20" s="251">
        <f>IFERROR(IF(E20="","",IF(E20="N",(MAX($F$4:$F$27)+1),F20)),"")</f>
        <v>3</v>
      </c>
      <c r="H20" s="71" t="s">
        <v>67</v>
      </c>
      <c r="I20" s="98">
        <v>95.49</v>
      </c>
      <c r="J20" s="58">
        <v>96.01</v>
      </c>
      <c r="K20" s="99">
        <v>20</v>
      </c>
      <c r="L20" s="31">
        <f t="shared" si="0"/>
        <v>116.01</v>
      </c>
      <c r="M20" s="245">
        <f>IF(L20="","",MIN(L21,L20))</f>
        <v>116.01</v>
      </c>
      <c r="N20" s="247">
        <f>IF(M20="","",RANK(M20,$M$4:$M$27,1))</f>
        <v>11</v>
      </c>
      <c r="O20" s="234">
        <f>IF(N20="","",SUM(N20,G20))</f>
        <v>14</v>
      </c>
      <c r="P20" s="235">
        <f>IF(O20="","",RANK(O20,$O$4:$O$27,1))</f>
        <v>7</v>
      </c>
      <c r="Q20" s="237">
        <f>IF(P20="","",VLOOKUP(P20,'Bodové hodnocení'!$A$1:$B$36,2,FALSE))</f>
        <v>10</v>
      </c>
      <c r="Y20" s="38"/>
    </row>
    <row r="21" spans="1:25" ht="15.95" customHeight="1" thickBot="1" x14ac:dyDescent="0.25">
      <c r="A21" s="240"/>
      <c r="B21" s="242"/>
      <c r="C21" s="64" t="s">
        <v>70</v>
      </c>
      <c r="D21" s="102">
        <v>25.52</v>
      </c>
      <c r="E21" s="244"/>
      <c r="F21" s="250"/>
      <c r="G21" s="252"/>
      <c r="H21" s="69" t="s">
        <v>68</v>
      </c>
      <c r="I21" s="61">
        <v>120.37</v>
      </c>
      <c r="J21" s="92">
        <v>120.46</v>
      </c>
      <c r="K21" s="93"/>
      <c r="L21" s="33">
        <f t="shared" si="0"/>
        <v>120.46</v>
      </c>
      <c r="M21" s="246"/>
      <c r="N21" s="248"/>
      <c r="O21" s="234"/>
      <c r="P21" s="236"/>
      <c r="Q21" s="238"/>
    </row>
    <row r="22" spans="1:25" ht="15.95" customHeight="1" thickBot="1" x14ac:dyDescent="0.25">
      <c r="A22" s="239" t="s">
        <v>27</v>
      </c>
      <c r="B22" s="241" t="s">
        <v>82</v>
      </c>
      <c r="C22" s="63" t="s">
        <v>69</v>
      </c>
      <c r="D22" s="94">
        <v>60.98</v>
      </c>
      <c r="E22" s="243">
        <f>IF(D22="","",MAX(D22,D23))</f>
        <v>62.23</v>
      </c>
      <c r="F22" s="249">
        <f>IFERROR(IF(E22="","",RANK(E22,$E$4:$E$27,1)),"")</f>
        <v>11</v>
      </c>
      <c r="G22" s="251">
        <f>IFERROR(IF(E22="","",IF(E22="N",(MAX($F$4:$F$27)+1),F22)),"")</f>
        <v>11</v>
      </c>
      <c r="H22" s="68" t="s">
        <v>67</v>
      </c>
      <c r="I22" s="59">
        <v>110.93</v>
      </c>
      <c r="J22" s="94">
        <v>111.26</v>
      </c>
      <c r="K22" s="95">
        <v>10</v>
      </c>
      <c r="L22" s="31">
        <f t="shared" si="0"/>
        <v>121.26</v>
      </c>
      <c r="M22" s="245">
        <f>IF(L22="","",MIN(L23,L22))</f>
        <v>121.26</v>
      </c>
      <c r="N22" s="247">
        <f>IF(M22="","",RANK(M22,$M$4:$M$27,1))</f>
        <v>12</v>
      </c>
      <c r="O22" s="234">
        <f>IF(N22="","",SUM(N22,G22))</f>
        <v>23</v>
      </c>
      <c r="P22" s="235">
        <f>IF(O22="","",RANK(O22,$O$4:$O$27,1))</f>
        <v>12</v>
      </c>
      <c r="Q22" s="237">
        <f>IF(P22="","",VLOOKUP(P22,'Bodové hodnocení'!$A$1:$B$36,2,FALSE))</f>
        <v>5</v>
      </c>
    </row>
    <row r="23" spans="1:25" ht="15.95" customHeight="1" thickBot="1" x14ac:dyDescent="0.25">
      <c r="A23" s="240"/>
      <c r="B23" s="242"/>
      <c r="C23" s="64" t="s">
        <v>70</v>
      </c>
      <c r="D23" s="102">
        <v>62.23</v>
      </c>
      <c r="E23" s="244"/>
      <c r="F23" s="250"/>
      <c r="G23" s="252"/>
      <c r="H23" s="69" t="s">
        <v>68</v>
      </c>
      <c r="I23" s="61"/>
      <c r="J23" s="92"/>
      <c r="K23" s="93"/>
      <c r="L23" s="32" t="str">
        <f t="shared" si="0"/>
        <v/>
      </c>
      <c r="M23" s="246"/>
      <c r="N23" s="248"/>
      <c r="O23" s="234"/>
      <c r="P23" s="236"/>
      <c r="Q23" s="238"/>
    </row>
    <row r="24" spans="1:25" ht="14.45" customHeight="1" thickBot="1" x14ac:dyDescent="0.25">
      <c r="A24" s="239" t="s">
        <v>28</v>
      </c>
      <c r="B24" s="241" t="s">
        <v>17</v>
      </c>
      <c r="C24" s="63" t="s">
        <v>69</v>
      </c>
      <c r="D24" s="94">
        <v>27.79</v>
      </c>
      <c r="E24" s="243">
        <f>IF(D24="","",MAX(D24,D25))</f>
        <v>27.79</v>
      </c>
      <c r="F24" s="249">
        <f>IFERROR(IF(E24="","",RANK(E24,$E$4:$E$27,1)),"")</f>
        <v>6</v>
      </c>
      <c r="G24" s="251">
        <f>IFERROR(IF(E24="","",IF(E24="N",(MAX($F$4:$F$27)+1),F24)),"")</f>
        <v>6</v>
      </c>
      <c r="H24" s="68" t="s">
        <v>67</v>
      </c>
      <c r="I24" s="59">
        <v>75.14</v>
      </c>
      <c r="J24" s="94">
        <v>75.17</v>
      </c>
      <c r="K24" s="95"/>
      <c r="L24" s="31">
        <f t="shared" si="0"/>
        <v>75.17</v>
      </c>
      <c r="M24" s="245">
        <f>IF(L24="","",MIN(L25,L24))</f>
        <v>75.17</v>
      </c>
      <c r="N24" s="247">
        <f>IF(M24="","",RANK(M24,$M$4:$M$27,1))</f>
        <v>3</v>
      </c>
      <c r="O24" s="234">
        <f>IF(N24="","",SUM(N24,G24))</f>
        <v>9</v>
      </c>
      <c r="P24" s="235">
        <f>IF(O24="","",RANK(O24,$O$4:$O$27,1))</f>
        <v>3</v>
      </c>
      <c r="Q24" s="237">
        <f>IF(P24="","",VLOOKUP(P24,'Bodové hodnocení'!$A$1:$B$36,2,FALSE))</f>
        <v>14</v>
      </c>
    </row>
    <row r="25" spans="1:25" ht="15.95" customHeight="1" thickBot="1" x14ac:dyDescent="0.25">
      <c r="A25" s="240"/>
      <c r="B25" s="242"/>
      <c r="C25" s="64" t="s">
        <v>70</v>
      </c>
      <c r="D25" s="102">
        <v>25.03</v>
      </c>
      <c r="E25" s="244"/>
      <c r="F25" s="250"/>
      <c r="G25" s="252"/>
      <c r="H25" s="69" t="s">
        <v>68</v>
      </c>
      <c r="I25" s="61"/>
      <c r="J25" s="92"/>
      <c r="K25" s="93"/>
      <c r="L25" s="32" t="str">
        <f t="shared" si="0"/>
        <v/>
      </c>
      <c r="M25" s="246"/>
      <c r="N25" s="248"/>
      <c r="O25" s="234"/>
      <c r="P25" s="236"/>
      <c r="Q25" s="238"/>
    </row>
    <row r="26" spans="1:25" ht="15.95" customHeight="1" thickBot="1" x14ac:dyDescent="0.25">
      <c r="A26" s="278" t="s">
        <v>29</v>
      </c>
      <c r="B26" s="241" t="s">
        <v>4</v>
      </c>
      <c r="C26" s="63" t="s">
        <v>69</v>
      </c>
      <c r="D26" s="94">
        <v>23.59</v>
      </c>
      <c r="E26" s="243">
        <f>IF(D26="","",MAX(D26,D27))</f>
        <v>29.28</v>
      </c>
      <c r="F26" s="249">
        <f>IFERROR(IF(E26="","",RANK(E26,$E$4:$E$27,1)),"")</f>
        <v>7</v>
      </c>
      <c r="G26" s="251">
        <f>IFERROR(IF(E26="","",IF(E26="N",(MAX($F$4:$F$27)+1),F26)),"")</f>
        <v>7</v>
      </c>
      <c r="H26" s="68" t="s">
        <v>67</v>
      </c>
      <c r="I26" s="59">
        <v>82.97</v>
      </c>
      <c r="J26" s="94">
        <v>82.59</v>
      </c>
      <c r="K26" s="95"/>
      <c r="L26" s="31">
        <f t="shared" si="0"/>
        <v>82.97</v>
      </c>
      <c r="M26" s="245">
        <f>IF(L26="","",MIN(L27,L26))</f>
        <v>82.97</v>
      </c>
      <c r="N26" s="247">
        <f>IF(M26="","",RANK(M26,$M$4:$M$27,1))</f>
        <v>7</v>
      </c>
      <c r="O26" s="234">
        <f>IF(N26="","",SUM(N26,G26))</f>
        <v>14</v>
      </c>
      <c r="P26" s="235">
        <f>IF(O26="","",RANK(O26,$O$4:$O$27,1))</f>
        <v>7</v>
      </c>
      <c r="Q26" s="237">
        <f>IF(P26="","",VLOOKUP(P26,'Bodové hodnocení'!$A$1:$B$36,2,FALSE))</f>
        <v>10</v>
      </c>
    </row>
    <row r="27" spans="1:25" ht="15.95" customHeight="1" thickBot="1" x14ac:dyDescent="0.25">
      <c r="A27" s="279"/>
      <c r="B27" s="280"/>
      <c r="C27" s="67" t="s">
        <v>70</v>
      </c>
      <c r="D27" s="100">
        <v>29.28</v>
      </c>
      <c r="E27" s="281"/>
      <c r="F27" s="282"/>
      <c r="G27" s="283"/>
      <c r="H27" s="72" t="s">
        <v>68</v>
      </c>
      <c r="I27" s="62"/>
      <c r="J27" s="100"/>
      <c r="K27" s="101"/>
      <c r="L27" s="35" t="str">
        <f t="shared" si="0"/>
        <v/>
      </c>
      <c r="M27" s="288"/>
      <c r="N27" s="289"/>
      <c r="O27" s="290"/>
      <c r="P27" s="291"/>
      <c r="Q27" s="292"/>
    </row>
    <row r="28" spans="1:25" ht="16.5" thickTop="1" thickBot="1" x14ac:dyDescent="0.25"/>
    <row r="29" spans="1:25" s="73" customFormat="1" ht="22.5" customHeight="1" thickTop="1" thickBot="1" x14ac:dyDescent="0.25">
      <c r="A29" s="268" t="s">
        <v>77</v>
      </c>
      <c r="B29" s="269"/>
      <c r="C29" s="260" t="s">
        <v>32</v>
      </c>
      <c r="D29" s="261"/>
      <c r="E29" s="261"/>
      <c r="F29" s="261"/>
      <c r="G29" s="74"/>
      <c r="H29" s="284" t="s">
        <v>83</v>
      </c>
      <c r="I29" s="262"/>
      <c r="J29" s="262"/>
      <c r="K29" s="262"/>
      <c r="L29" s="262"/>
      <c r="M29" s="262"/>
      <c r="N29" s="285"/>
      <c r="O29" s="270" t="s">
        <v>33</v>
      </c>
      <c r="P29" s="272" t="s">
        <v>91</v>
      </c>
      <c r="Q29" s="274" t="s">
        <v>34</v>
      </c>
    </row>
    <row r="30" spans="1:25" s="85" customFormat="1" ht="36.6" customHeight="1" thickBot="1" x14ac:dyDescent="0.25">
      <c r="A30" s="75" t="s">
        <v>35</v>
      </c>
      <c r="B30" s="76" t="s">
        <v>2</v>
      </c>
      <c r="C30" s="77"/>
      <c r="D30" s="78" t="s">
        <v>43</v>
      </c>
      <c r="E30" s="78" t="s">
        <v>36</v>
      </c>
      <c r="F30" s="79" t="s">
        <v>37</v>
      </c>
      <c r="G30" s="80" t="s">
        <v>37</v>
      </c>
      <c r="H30" s="78"/>
      <c r="I30" s="81" t="s">
        <v>38</v>
      </c>
      <c r="J30" s="81" t="s">
        <v>39</v>
      </c>
      <c r="K30" s="81" t="s">
        <v>40</v>
      </c>
      <c r="L30" s="81" t="s">
        <v>43</v>
      </c>
      <c r="M30" s="81" t="s">
        <v>36</v>
      </c>
      <c r="N30" s="82" t="s">
        <v>37</v>
      </c>
      <c r="O30" s="286"/>
      <c r="P30" s="287"/>
      <c r="Q30" s="293"/>
    </row>
    <row r="31" spans="1:25" ht="15.75" thickBot="1" x14ac:dyDescent="0.25">
      <c r="A31" s="239" t="s">
        <v>16</v>
      </c>
      <c r="B31" s="263" t="s">
        <v>12</v>
      </c>
      <c r="C31" s="36" t="s">
        <v>69</v>
      </c>
      <c r="D31" s="58">
        <v>16.54</v>
      </c>
      <c r="E31" s="243">
        <f>IF(D31="","",MAX(D31,D32))</f>
        <v>17.45</v>
      </c>
      <c r="F31" s="249">
        <f>IFERROR(IF(E31="","",RANK(E31,$E$31:$E$58,1)),"")</f>
        <v>1</v>
      </c>
      <c r="G31" s="251">
        <f>IFERROR(IF(E31="","",IF(E31="N",(MAX($F$31:$F$58)+1),F31)),"")</f>
        <v>1</v>
      </c>
      <c r="H31" s="68" t="s">
        <v>67</v>
      </c>
      <c r="I31" s="59">
        <v>62.12</v>
      </c>
      <c r="J31" s="90">
        <v>62.03</v>
      </c>
      <c r="K31" s="91"/>
      <c r="L31" s="86">
        <f>IF(I31="","",MAX(I31,J31)+K31)</f>
        <v>62.12</v>
      </c>
      <c r="M31" s="245">
        <f>IF(L31="","",MIN(L32,L31))</f>
        <v>62.12</v>
      </c>
      <c r="N31" s="247">
        <f>IF(M31="","",RANK(M31,$M$31:$M$58,1))</f>
        <v>5</v>
      </c>
      <c r="O31" s="234">
        <f>IF(N31="","",SUM(N31,G31))</f>
        <v>6</v>
      </c>
      <c r="P31" s="235">
        <f>IF(O31="","",RANK(O31,$O$31:$O$58,1))</f>
        <v>2</v>
      </c>
      <c r="Q31" s="237">
        <f>IF(P31="","",VLOOKUP(P31,'Bodové hodnocení'!$A$1:$B$36,2,FALSE))</f>
        <v>15</v>
      </c>
    </row>
    <row r="32" spans="1:25" ht="15.75" thickBot="1" x14ac:dyDescent="0.25">
      <c r="A32" s="240"/>
      <c r="B32" s="294"/>
      <c r="C32" s="64" t="s">
        <v>70</v>
      </c>
      <c r="D32" s="102">
        <v>17.45</v>
      </c>
      <c r="E32" s="244"/>
      <c r="F32" s="250"/>
      <c r="G32" s="252"/>
      <c r="H32" s="69" t="s">
        <v>68</v>
      </c>
      <c r="I32" s="61"/>
      <c r="J32" s="92"/>
      <c r="K32" s="93"/>
      <c r="L32" s="87" t="str">
        <f t="shared" ref="L32:L58" si="1">IF(I32="","",MAX(I32,J32)+K32)</f>
        <v/>
      </c>
      <c r="M32" s="246"/>
      <c r="N32" s="248"/>
      <c r="O32" s="234"/>
      <c r="P32" s="236"/>
      <c r="Q32" s="238"/>
    </row>
    <row r="33" spans="1:17" ht="16.5" customHeight="1" thickBot="1" x14ac:dyDescent="0.25">
      <c r="A33" s="239" t="s">
        <v>18</v>
      </c>
      <c r="B33" s="263" t="s">
        <v>6</v>
      </c>
      <c r="C33" s="63" t="s">
        <v>69</v>
      </c>
      <c r="D33" s="94">
        <v>18.329999999999998</v>
      </c>
      <c r="E33" s="243">
        <f>IF(D33="","",MAX(D33,D34))</f>
        <v>19.22</v>
      </c>
      <c r="F33" s="249">
        <f>IFERROR(IF(E33="","",RANK(E33,$E$31:$E$58,1)),"")</f>
        <v>4</v>
      </c>
      <c r="G33" s="251">
        <f>IFERROR(IF(E33="","",IF(E33="N",(MAX($F$31:$F$58)+1),F33)),"")</f>
        <v>4</v>
      </c>
      <c r="H33" s="68" t="s">
        <v>67</v>
      </c>
      <c r="I33" s="59">
        <v>74.45</v>
      </c>
      <c r="J33" s="94">
        <v>75.19</v>
      </c>
      <c r="K33" s="95"/>
      <c r="L33" s="86">
        <f t="shared" si="1"/>
        <v>75.19</v>
      </c>
      <c r="M33" s="245">
        <f>IF(L33="","",MIN(L34,L33))</f>
        <v>74.34</v>
      </c>
      <c r="N33" s="247">
        <f>IF(M33="","",RANK(M33,$M$31:$M$58,1))</f>
        <v>9</v>
      </c>
      <c r="O33" s="234">
        <f>IF(N33="","",SUM(N33,G33))</f>
        <v>13</v>
      </c>
      <c r="P33" s="235">
        <f>IF(O33="","",RANK(O33,$O$31:$O$58,1))</f>
        <v>6</v>
      </c>
      <c r="Q33" s="237">
        <f>IF(P33="","",VLOOKUP(P33,'Bodové hodnocení'!$A$1:$B$36,2,FALSE))</f>
        <v>11</v>
      </c>
    </row>
    <row r="34" spans="1:17" ht="16.5" customHeight="1" thickBot="1" x14ac:dyDescent="0.25">
      <c r="A34" s="253"/>
      <c r="B34" s="294"/>
      <c r="C34" s="65" t="s">
        <v>70</v>
      </c>
      <c r="D34" s="103">
        <v>19.22</v>
      </c>
      <c r="E34" s="244"/>
      <c r="F34" s="250"/>
      <c r="G34" s="252"/>
      <c r="H34" s="70" t="s">
        <v>68</v>
      </c>
      <c r="I34" s="60">
        <v>74.34</v>
      </c>
      <c r="J34" s="96">
        <v>74.319999999999993</v>
      </c>
      <c r="K34" s="97"/>
      <c r="L34" s="87">
        <f t="shared" si="1"/>
        <v>74.34</v>
      </c>
      <c r="M34" s="246"/>
      <c r="N34" s="248"/>
      <c r="O34" s="234"/>
      <c r="P34" s="236"/>
      <c r="Q34" s="238"/>
    </row>
    <row r="35" spans="1:17" ht="16.5" customHeight="1" thickBot="1" x14ac:dyDescent="0.25">
      <c r="A35" s="240" t="s">
        <v>19</v>
      </c>
      <c r="B35" s="241" t="s">
        <v>13</v>
      </c>
      <c r="C35" s="66" t="s">
        <v>69</v>
      </c>
      <c r="D35" s="58">
        <v>19.399999999999999</v>
      </c>
      <c r="E35" s="243">
        <f>IF(D35="","",MAX(D35,D36))</f>
        <v>20.05</v>
      </c>
      <c r="F35" s="249">
        <f>IFERROR(IF(E35="","",RANK(E35,$E$31:$E$58,1)),"")</f>
        <v>6</v>
      </c>
      <c r="G35" s="251">
        <f>IFERROR(IF(E35="","",IF(E35="N",(MAX($F$31:$F$58)+1),F35)),"")</f>
        <v>6</v>
      </c>
      <c r="H35" s="71" t="s">
        <v>67</v>
      </c>
      <c r="I35" s="98">
        <v>54.11</v>
      </c>
      <c r="J35" s="58">
        <v>54.77</v>
      </c>
      <c r="K35" s="99"/>
      <c r="L35" s="86">
        <f t="shared" si="1"/>
        <v>54.77</v>
      </c>
      <c r="M35" s="245">
        <f>IF(L35="","",MIN(L36,L35))</f>
        <v>54.77</v>
      </c>
      <c r="N35" s="247">
        <f>IF(M35="","",RANK(M35,$M$31:$M$58,1))</f>
        <v>1</v>
      </c>
      <c r="O35" s="234">
        <f>IF(N35="","",SUM(N35,G35))</f>
        <v>7</v>
      </c>
      <c r="P35" s="235">
        <v>4</v>
      </c>
      <c r="Q35" s="237">
        <f>IF(P35="","",VLOOKUP(P35,'Bodové hodnocení'!$A$1:$B$36,2,FALSE))</f>
        <v>13</v>
      </c>
    </row>
    <row r="36" spans="1:17" ht="16.5" customHeight="1" thickBot="1" x14ac:dyDescent="0.25">
      <c r="A36" s="240"/>
      <c r="B36" s="242"/>
      <c r="C36" s="64" t="s">
        <v>70</v>
      </c>
      <c r="D36" s="102">
        <v>20.05</v>
      </c>
      <c r="E36" s="244"/>
      <c r="F36" s="250"/>
      <c r="G36" s="252"/>
      <c r="H36" s="69" t="s">
        <v>68</v>
      </c>
      <c r="I36" s="61">
        <v>67.510000000000005</v>
      </c>
      <c r="J36" s="92">
        <v>67.59</v>
      </c>
      <c r="K36" s="93"/>
      <c r="L36" s="87">
        <f t="shared" si="1"/>
        <v>67.59</v>
      </c>
      <c r="M36" s="246"/>
      <c r="N36" s="248"/>
      <c r="O36" s="234"/>
      <c r="P36" s="236"/>
      <c r="Q36" s="238"/>
    </row>
    <row r="37" spans="1:17" ht="16.5" customHeight="1" thickBot="1" x14ac:dyDescent="0.25">
      <c r="A37" s="239" t="s">
        <v>20</v>
      </c>
      <c r="B37" s="241" t="s">
        <v>7</v>
      </c>
      <c r="C37" s="63" t="s">
        <v>69</v>
      </c>
      <c r="D37" s="94">
        <v>17.66</v>
      </c>
      <c r="E37" s="243">
        <f>IF(D37="","",MAX(D37,D38))</f>
        <v>17.66</v>
      </c>
      <c r="F37" s="249">
        <f>IFERROR(IF(E37="","",RANK(E37,$E$31:$E$58,1)),"")</f>
        <v>2</v>
      </c>
      <c r="G37" s="251">
        <f>IFERROR(IF(E37="","",IF(E37="N",(MAX($F$31:$F$58)+1),F37)),"")</f>
        <v>2</v>
      </c>
      <c r="H37" s="68" t="s">
        <v>67</v>
      </c>
      <c r="I37" s="59">
        <v>58.28</v>
      </c>
      <c r="J37" s="94">
        <v>58.3</v>
      </c>
      <c r="K37" s="95"/>
      <c r="L37" s="86">
        <f t="shared" si="1"/>
        <v>58.3</v>
      </c>
      <c r="M37" s="245">
        <f>IF(L37="","",MIN(L38,L37))</f>
        <v>58.3</v>
      </c>
      <c r="N37" s="247">
        <f>IF(M37="","",RANK(M37,$M$31:$M$58,1))</f>
        <v>3</v>
      </c>
      <c r="O37" s="234">
        <f>IF(N37="","",SUM(N37,G37))</f>
        <v>5</v>
      </c>
      <c r="P37" s="235">
        <f>IF(O37="","",RANK(O37,$O$31:$O$58,1))</f>
        <v>1</v>
      </c>
      <c r="Q37" s="237">
        <f>IF(P37="","",VLOOKUP(P37,'Bodové hodnocení'!$A$1:$B$36,2,FALSE))</f>
        <v>16</v>
      </c>
    </row>
    <row r="38" spans="1:17" ht="16.5" customHeight="1" thickBot="1" x14ac:dyDescent="0.25">
      <c r="A38" s="253"/>
      <c r="B38" s="242"/>
      <c r="C38" s="65" t="s">
        <v>70</v>
      </c>
      <c r="D38" s="103">
        <v>17.420000000000002</v>
      </c>
      <c r="E38" s="244"/>
      <c r="F38" s="250"/>
      <c r="G38" s="252"/>
      <c r="H38" s="70" t="s">
        <v>68</v>
      </c>
      <c r="I38" s="60"/>
      <c r="J38" s="96"/>
      <c r="K38" s="97"/>
      <c r="L38" s="87" t="str">
        <f t="shared" si="1"/>
        <v/>
      </c>
      <c r="M38" s="246"/>
      <c r="N38" s="248"/>
      <c r="O38" s="234"/>
      <c r="P38" s="236"/>
      <c r="Q38" s="238"/>
    </row>
    <row r="39" spans="1:17" ht="16.5" customHeight="1" thickBot="1" x14ac:dyDescent="0.25">
      <c r="A39" s="240" t="s">
        <v>21</v>
      </c>
      <c r="B39" s="241" t="s">
        <v>93</v>
      </c>
      <c r="C39" s="66" t="s">
        <v>69</v>
      </c>
      <c r="D39" s="58">
        <v>34.03</v>
      </c>
      <c r="E39" s="243">
        <f>IF(D39="","",MAX(D39,D40))</f>
        <v>34.03</v>
      </c>
      <c r="F39" s="249">
        <f>IFERROR(IF(E39="","",RANK(E39,$E$31:$E$58,1)),"")</f>
        <v>11</v>
      </c>
      <c r="G39" s="251">
        <f>IFERROR(IF(E39="","",IF(E39="N",(MAX($F$31:$F$58)+1),F39)),"")</f>
        <v>11</v>
      </c>
      <c r="H39" s="71" t="s">
        <v>67</v>
      </c>
      <c r="I39" s="98">
        <v>80.16</v>
      </c>
      <c r="J39" s="58">
        <v>80.650000000000006</v>
      </c>
      <c r="K39" s="99">
        <v>10</v>
      </c>
      <c r="L39" s="86">
        <f t="shared" si="1"/>
        <v>90.65</v>
      </c>
      <c r="M39" s="245">
        <f>IF(L39="","",MIN(L40,L39))</f>
        <v>90.65</v>
      </c>
      <c r="N39" s="247">
        <f>IF(M39="","",RANK(M39,$M$31:$M$58,1))</f>
        <v>11</v>
      </c>
      <c r="O39" s="234">
        <f>IF(N39="","",SUM(N39,G39))</f>
        <v>22</v>
      </c>
      <c r="P39" s="235">
        <f>IF(O39="","",RANK(O39,$O$31:$O$58,1))</f>
        <v>13</v>
      </c>
      <c r="Q39" s="237">
        <f>IF(P39="","",VLOOKUP(P39,'Bodové hodnocení'!$A$1:$B$36,2,FALSE))</f>
        <v>4</v>
      </c>
    </row>
    <row r="40" spans="1:17" ht="16.5" customHeight="1" thickBot="1" x14ac:dyDescent="0.25">
      <c r="A40" s="240"/>
      <c r="B40" s="242"/>
      <c r="C40" s="64" t="s">
        <v>70</v>
      </c>
      <c r="D40" s="102">
        <v>33.49</v>
      </c>
      <c r="E40" s="244"/>
      <c r="F40" s="250"/>
      <c r="G40" s="252"/>
      <c r="H40" s="69" t="s">
        <v>68</v>
      </c>
      <c r="I40" s="61"/>
      <c r="J40" s="92"/>
      <c r="K40" s="93"/>
      <c r="L40" s="87" t="str">
        <f t="shared" si="1"/>
        <v/>
      </c>
      <c r="M40" s="246"/>
      <c r="N40" s="248"/>
      <c r="O40" s="234"/>
      <c r="P40" s="236"/>
      <c r="Q40" s="238"/>
    </row>
    <row r="41" spans="1:17" ht="16.5" customHeight="1" thickBot="1" x14ac:dyDescent="0.25">
      <c r="A41" s="239" t="s">
        <v>22</v>
      </c>
      <c r="B41" s="241" t="s">
        <v>5</v>
      </c>
      <c r="C41" s="63" t="s">
        <v>69</v>
      </c>
      <c r="D41" s="94">
        <v>31.23</v>
      </c>
      <c r="E41" s="243">
        <f>IF(D41="","",MAX(D41,D42))</f>
        <v>31.25</v>
      </c>
      <c r="F41" s="249">
        <f>IFERROR(IF(E41="","",RANK(E41,$E$31:$E$58,1)),"")</f>
        <v>10</v>
      </c>
      <c r="G41" s="251">
        <f>IFERROR(IF(E41="","",IF(E41="N",(MAX($F$31:$F$58)+1),F41)),"")</f>
        <v>10</v>
      </c>
      <c r="H41" s="68" t="s">
        <v>67</v>
      </c>
      <c r="I41" s="59">
        <v>65.38</v>
      </c>
      <c r="J41" s="94">
        <v>65.64</v>
      </c>
      <c r="K41" s="95"/>
      <c r="L41" s="86">
        <f t="shared" si="1"/>
        <v>65.64</v>
      </c>
      <c r="M41" s="245">
        <f>IF(L41="","",MIN(L42,L41))</f>
        <v>65.64</v>
      </c>
      <c r="N41" s="247">
        <f>IF(M41="","",RANK(M41,$M$31:$M$58,1))</f>
        <v>7</v>
      </c>
      <c r="O41" s="234">
        <f>IF(N41="","",SUM(N41,G41))</f>
        <v>17</v>
      </c>
      <c r="P41" s="235">
        <v>8</v>
      </c>
      <c r="Q41" s="237">
        <f>IF(P41="","",VLOOKUP(P41,'Bodové hodnocení'!$A$1:$B$36,2,FALSE))</f>
        <v>9</v>
      </c>
    </row>
    <row r="42" spans="1:17" ht="16.5" customHeight="1" thickBot="1" x14ac:dyDescent="0.25">
      <c r="A42" s="253"/>
      <c r="B42" s="242"/>
      <c r="C42" s="65" t="s">
        <v>70</v>
      </c>
      <c r="D42" s="103">
        <v>31.25</v>
      </c>
      <c r="E42" s="244"/>
      <c r="F42" s="250"/>
      <c r="G42" s="252"/>
      <c r="H42" s="70" t="s">
        <v>68</v>
      </c>
      <c r="I42" s="60"/>
      <c r="J42" s="96"/>
      <c r="K42" s="97"/>
      <c r="L42" s="87" t="str">
        <f t="shared" si="1"/>
        <v/>
      </c>
      <c r="M42" s="246"/>
      <c r="N42" s="248"/>
      <c r="O42" s="234"/>
      <c r="P42" s="236"/>
      <c r="Q42" s="238"/>
    </row>
    <row r="43" spans="1:17" ht="16.5" customHeight="1" thickBot="1" x14ac:dyDescent="0.25">
      <c r="A43" s="240" t="s">
        <v>23</v>
      </c>
      <c r="B43" s="241" t="s">
        <v>10</v>
      </c>
      <c r="C43" s="66" t="s">
        <v>69</v>
      </c>
      <c r="D43" s="58">
        <v>23.87</v>
      </c>
      <c r="E43" s="243">
        <f>IF(D43="","",MAX(D43,D44))</f>
        <v>23.87</v>
      </c>
      <c r="F43" s="249">
        <f>IFERROR(IF(E43="","",RANK(E43,$E$31:$E$58,1)),"")</f>
        <v>8</v>
      </c>
      <c r="G43" s="251">
        <f>IFERROR(IF(E43="","",IF(E43="N",(MAX($F$31:$F$58)+1),F43)),"")</f>
        <v>8</v>
      </c>
      <c r="H43" s="71" t="s">
        <v>67</v>
      </c>
      <c r="I43" s="98">
        <v>71.39</v>
      </c>
      <c r="J43" s="58">
        <v>71.34</v>
      </c>
      <c r="K43" s="99">
        <v>30</v>
      </c>
      <c r="L43" s="86">
        <f t="shared" si="1"/>
        <v>101.39</v>
      </c>
      <c r="M43" s="245">
        <f>IF(L43="","",MIN(L44,L43))</f>
        <v>101.39</v>
      </c>
      <c r="N43" s="247">
        <f>IF(M43="","",RANK(M43,$M$31:$M$58,1))</f>
        <v>13</v>
      </c>
      <c r="O43" s="234">
        <f>IF(N43="","",SUM(N43,G43))</f>
        <v>21</v>
      </c>
      <c r="P43" s="235">
        <f>IF(O43="","",RANK(O43,$O$31:$O$58,1))</f>
        <v>11</v>
      </c>
      <c r="Q43" s="237">
        <f>IF(P43="","",VLOOKUP(P43,'Bodové hodnocení'!$A$1:$B$36,2,FALSE))</f>
        <v>6</v>
      </c>
    </row>
    <row r="44" spans="1:17" ht="16.5" customHeight="1" thickBot="1" x14ac:dyDescent="0.25">
      <c r="A44" s="240"/>
      <c r="B44" s="242"/>
      <c r="C44" s="64" t="s">
        <v>70</v>
      </c>
      <c r="D44" s="102">
        <v>21.21</v>
      </c>
      <c r="E44" s="244"/>
      <c r="F44" s="250"/>
      <c r="G44" s="252"/>
      <c r="H44" s="69" t="s">
        <v>68</v>
      </c>
      <c r="I44" s="61"/>
      <c r="J44" s="92"/>
      <c r="K44" s="93"/>
      <c r="L44" s="87" t="str">
        <f t="shared" si="1"/>
        <v/>
      </c>
      <c r="M44" s="246"/>
      <c r="N44" s="248"/>
      <c r="O44" s="234"/>
      <c r="P44" s="236"/>
      <c r="Q44" s="238"/>
    </row>
    <row r="45" spans="1:17" ht="16.5" customHeight="1" thickBot="1" x14ac:dyDescent="0.25">
      <c r="A45" s="239" t="s">
        <v>25</v>
      </c>
      <c r="B45" s="241" t="s">
        <v>53</v>
      </c>
      <c r="C45" s="63" t="s">
        <v>69</v>
      </c>
      <c r="D45" s="94">
        <v>19.100000000000001</v>
      </c>
      <c r="E45" s="243">
        <f>IF(D45="","",MAX(D45,D46))</f>
        <v>19.899999999999999</v>
      </c>
      <c r="F45" s="249">
        <f>IFERROR(IF(E45="","",RANK(E45,$E$31:$E$58,1)),"")</f>
        <v>5</v>
      </c>
      <c r="G45" s="251">
        <f>IFERROR(IF(E45="","",IF(E45="N",(MAX($F$31:$F$58)+1),F45)),"")</f>
        <v>5</v>
      </c>
      <c r="H45" s="68" t="s">
        <v>67</v>
      </c>
      <c r="I45" s="59">
        <v>57.98</v>
      </c>
      <c r="J45" s="94">
        <v>57.89</v>
      </c>
      <c r="K45" s="95"/>
      <c r="L45" s="86">
        <f t="shared" si="1"/>
        <v>57.98</v>
      </c>
      <c r="M45" s="245">
        <f>IF(L45="","",MIN(L46,L45))</f>
        <v>57.98</v>
      </c>
      <c r="N45" s="247">
        <f>IF(M45="","",RANK(M45,$M$31:$M$58,1))</f>
        <v>2</v>
      </c>
      <c r="O45" s="234">
        <f>IF(N45="","",SUM(N45,G45))</f>
        <v>7</v>
      </c>
      <c r="P45" s="235">
        <f>IF(O45="","",RANK(O45,$O$31:$O$58,1))</f>
        <v>3</v>
      </c>
      <c r="Q45" s="237">
        <f>IF(P45="","",VLOOKUP(P45,'Bodové hodnocení'!$A$1:$B$36,2,FALSE))</f>
        <v>14</v>
      </c>
    </row>
    <row r="46" spans="1:17" ht="16.5" customHeight="1" thickBot="1" x14ac:dyDescent="0.25">
      <c r="A46" s="253"/>
      <c r="B46" s="242"/>
      <c r="C46" s="65" t="s">
        <v>70</v>
      </c>
      <c r="D46" s="103">
        <v>19.899999999999999</v>
      </c>
      <c r="E46" s="244"/>
      <c r="F46" s="250"/>
      <c r="G46" s="252"/>
      <c r="H46" s="70" t="s">
        <v>68</v>
      </c>
      <c r="I46" s="60"/>
      <c r="J46" s="96"/>
      <c r="K46" s="97"/>
      <c r="L46" s="87" t="str">
        <f t="shared" si="1"/>
        <v/>
      </c>
      <c r="M46" s="246"/>
      <c r="N46" s="248"/>
      <c r="O46" s="234"/>
      <c r="P46" s="236"/>
      <c r="Q46" s="238"/>
    </row>
    <row r="47" spans="1:17" ht="16.5" customHeight="1" thickBot="1" x14ac:dyDescent="0.25">
      <c r="A47" s="240" t="s">
        <v>26</v>
      </c>
      <c r="B47" s="241" t="s">
        <v>80</v>
      </c>
      <c r="C47" s="66" t="s">
        <v>69</v>
      </c>
      <c r="D47" s="58">
        <v>21.69</v>
      </c>
      <c r="E47" s="243">
        <f>IF(D47="","",MAX(D47,D48))</f>
        <v>21.95</v>
      </c>
      <c r="F47" s="249">
        <f>IFERROR(IF(E47="","",RANK(E47,$E$31:$E$58,1)),"")</f>
        <v>7</v>
      </c>
      <c r="G47" s="251">
        <f>IFERROR(IF(E47="","",IF(E47="N",(MAX($F$31:$F$58)+1),F47)),"")</f>
        <v>7</v>
      </c>
      <c r="H47" s="71" t="s">
        <v>67</v>
      </c>
      <c r="I47" s="98">
        <v>65</v>
      </c>
      <c r="J47" s="58">
        <v>64.77</v>
      </c>
      <c r="K47" s="99">
        <v>10</v>
      </c>
      <c r="L47" s="86">
        <f t="shared" si="1"/>
        <v>75</v>
      </c>
      <c r="M47" s="245">
        <f>IF(L47="","",MIN(L48,L47))</f>
        <v>75</v>
      </c>
      <c r="N47" s="247">
        <f>IF(M47="","",RANK(M47,$M$31:$M$58,1))</f>
        <v>10</v>
      </c>
      <c r="O47" s="234">
        <f>IF(N47="","",SUM(N47,G47))</f>
        <v>17</v>
      </c>
      <c r="P47" s="235">
        <f>IF(O47="","",RANK(O47,$O$31:$O$58,1))</f>
        <v>7</v>
      </c>
      <c r="Q47" s="237">
        <f>IF(P47="","",VLOOKUP(P47,'Bodové hodnocení'!$A$1:$B$36,2,FALSE))</f>
        <v>10</v>
      </c>
    </row>
    <row r="48" spans="1:17" ht="16.5" customHeight="1" thickBot="1" x14ac:dyDescent="0.25">
      <c r="A48" s="240"/>
      <c r="B48" s="242"/>
      <c r="C48" s="64" t="s">
        <v>70</v>
      </c>
      <c r="D48" s="102">
        <v>21.95</v>
      </c>
      <c r="E48" s="244"/>
      <c r="F48" s="250"/>
      <c r="G48" s="252"/>
      <c r="H48" s="69" t="s">
        <v>68</v>
      </c>
      <c r="I48" s="61"/>
      <c r="J48" s="92"/>
      <c r="K48" s="93"/>
      <c r="L48" s="87" t="str">
        <f t="shared" si="1"/>
        <v/>
      </c>
      <c r="M48" s="246"/>
      <c r="N48" s="248"/>
      <c r="O48" s="234"/>
      <c r="P48" s="236"/>
      <c r="Q48" s="238"/>
    </row>
    <row r="49" spans="1:17" ht="16.5" customHeight="1" thickBot="1" x14ac:dyDescent="0.25">
      <c r="A49" s="239" t="s">
        <v>27</v>
      </c>
      <c r="B49" s="241" t="s">
        <v>86</v>
      </c>
      <c r="C49" s="63" t="s">
        <v>69</v>
      </c>
      <c r="D49" s="94">
        <v>17.829999999999998</v>
      </c>
      <c r="E49" s="243">
        <f>IF(D49="","",MAX(D49,D50))</f>
        <v>18.13</v>
      </c>
      <c r="F49" s="249">
        <f>IFERROR(IF(E49="","",RANK(E49,$E$31:$E$58,1)),"")</f>
        <v>3</v>
      </c>
      <c r="G49" s="251">
        <f>IFERROR(IF(E49="","",IF(E49="N",(MAX($F$31:$F$58)+1),F49)),"")</f>
        <v>3</v>
      </c>
      <c r="H49" s="68" t="s">
        <v>67</v>
      </c>
      <c r="I49" s="59">
        <v>62.59</v>
      </c>
      <c r="J49" s="94">
        <v>63.19</v>
      </c>
      <c r="K49" s="95"/>
      <c r="L49" s="86">
        <f t="shared" si="1"/>
        <v>63.19</v>
      </c>
      <c r="M49" s="245">
        <f>IF(L49="","",MIN(L50,L49))</f>
        <v>63.19</v>
      </c>
      <c r="N49" s="247">
        <f>IF(M49="","",RANK(M49,$M$31:$M$58,1))</f>
        <v>6</v>
      </c>
      <c r="O49" s="234">
        <f>IF(N49="","",SUM(N49,G49))</f>
        <v>9</v>
      </c>
      <c r="P49" s="235">
        <f>IF(O49="","",RANK(O49,$O$31:$O$58,1))</f>
        <v>5</v>
      </c>
      <c r="Q49" s="237">
        <f>IF(P49="","",VLOOKUP(P49,'Bodové hodnocení'!$A$1:$B$36,2,FALSE))</f>
        <v>12</v>
      </c>
    </row>
    <row r="50" spans="1:17" ht="16.5" customHeight="1" thickBot="1" x14ac:dyDescent="0.25">
      <c r="A50" s="240"/>
      <c r="B50" s="242"/>
      <c r="C50" s="64" t="s">
        <v>70</v>
      </c>
      <c r="D50" s="102">
        <v>18.13</v>
      </c>
      <c r="E50" s="244"/>
      <c r="F50" s="250"/>
      <c r="G50" s="252"/>
      <c r="H50" s="69" t="s">
        <v>68</v>
      </c>
      <c r="I50" s="61">
        <v>63.71</v>
      </c>
      <c r="J50" s="92">
        <v>63.7</v>
      </c>
      <c r="K50" s="93"/>
      <c r="L50" s="87">
        <f t="shared" si="1"/>
        <v>63.71</v>
      </c>
      <c r="M50" s="246"/>
      <c r="N50" s="248"/>
      <c r="O50" s="234"/>
      <c r="P50" s="236"/>
      <c r="Q50" s="238"/>
    </row>
    <row r="51" spans="1:17" ht="16.5" customHeight="1" thickBot="1" x14ac:dyDescent="0.25">
      <c r="A51" s="239" t="s">
        <v>28</v>
      </c>
      <c r="B51" s="241" t="s">
        <v>8</v>
      </c>
      <c r="C51" s="63" t="s">
        <v>69</v>
      </c>
      <c r="D51" s="94">
        <v>25.57</v>
      </c>
      <c r="E51" s="243">
        <f>IF(D51="","",MAX(D51,D52))</f>
        <v>25.57</v>
      </c>
      <c r="F51" s="249">
        <f>IFERROR(IF(E51="","",RANK(E51,$E$31:$E$58,1)),"")</f>
        <v>9</v>
      </c>
      <c r="G51" s="251">
        <f>IFERROR(IF(E51="","",IF(E51="N",(MAX($F$31:$F$58)+1),F51)),"")</f>
        <v>9</v>
      </c>
      <c r="H51" s="68" t="s">
        <v>67</v>
      </c>
      <c r="I51" s="59">
        <v>86</v>
      </c>
      <c r="J51" s="94">
        <v>86.22</v>
      </c>
      <c r="K51" s="95">
        <v>10</v>
      </c>
      <c r="L51" s="86">
        <f t="shared" si="1"/>
        <v>96.22</v>
      </c>
      <c r="M51" s="245">
        <f>IF(L51="","",MIN(L52,L51))</f>
        <v>96.22</v>
      </c>
      <c r="N51" s="247">
        <f>IF(M51="","",RANK(M51,$M$31:$M$58,1))</f>
        <v>12</v>
      </c>
      <c r="O51" s="234">
        <f>IF(N51="","",SUM(N51,G51))</f>
        <v>21</v>
      </c>
      <c r="P51" s="235">
        <v>12</v>
      </c>
      <c r="Q51" s="237">
        <f>IF(P51="","",VLOOKUP(P51,'Bodové hodnocení'!$A$1:$B$36,2,FALSE))</f>
        <v>5</v>
      </c>
    </row>
    <row r="52" spans="1:17" ht="16.5" customHeight="1" thickBot="1" x14ac:dyDescent="0.25">
      <c r="A52" s="240"/>
      <c r="B52" s="242"/>
      <c r="C52" s="64" t="s">
        <v>70</v>
      </c>
      <c r="D52" s="102">
        <v>25.24</v>
      </c>
      <c r="E52" s="244"/>
      <c r="F52" s="250"/>
      <c r="G52" s="252"/>
      <c r="H52" s="69" t="s">
        <v>68</v>
      </c>
      <c r="I52" s="61"/>
      <c r="J52" s="92"/>
      <c r="K52" s="93"/>
      <c r="L52" s="87" t="str">
        <f t="shared" si="1"/>
        <v/>
      </c>
      <c r="M52" s="246"/>
      <c r="N52" s="248"/>
      <c r="O52" s="234"/>
      <c r="P52" s="236"/>
      <c r="Q52" s="238"/>
    </row>
    <row r="53" spans="1:17" ht="16.5" customHeight="1" thickBot="1" x14ac:dyDescent="0.25">
      <c r="A53" s="278" t="s">
        <v>29</v>
      </c>
      <c r="B53" s="241" t="s">
        <v>17</v>
      </c>
      <c r="C53" s="63" t="s">
        <v>69</v>
      </c>
      <c r="D53" s="94">
        <v>63.7</v>
      </c>
      <c r="E53" s="243" t="s">
        <v>90</v>
      </c>
      <c r="F53" s="249" t="str">
        <f>IFERROR(IF(E53="","",RANK(E53,$E$31:$E$58,1)),"")</f>
        <v/>
      </c>
      <c r="G53" s="251">
        <f>IFERROR(IF(E53="","",IF(E53="N",(MAX($F$31:$F$58)+1),F53)),"")</f>
        <v>13</v>
      </c>
      <c r="H53" s="68" t="s">
        <v>67</v>
      </c>
      <c r="I53" s="59">
        <v>59.89</v>
      </c>
      <c r="J53" s="94">
        <v>58.99</v>
      </c>
      <c r="K53" s="95"/>
      <c r="L53" s="86">
        <f t="shared" si="1"/>
        <v>59.89</v>
      </c>
      <c r="M53" s="245">
        <f>IF(L53="","",MIN(L54,L53))</f>
        <v>59.89</v>
      </c>
      <c r="N53" s="247">
        <f>IF(M53="","",RANK(M53,$M$31:$M$58,1))</f>
        <v>4</v>
      </c>
      <c r="O53" s="234">
        <f>IF(N53="","",SUM(N53,G53))</f>
        <v>17</v>
      </c>
      <c r="P53" s="235">
        <v>9</v>
      </c>
      <c r="Q53" s="237">
        <f>IF(P53="","",VLOOKUP(P53,'Bodové hodnocení'!$A$1:$B$36,2,FALSE))</f>
        <v>8</v>
      </c>
    </row>
    <row r="54" spans="1:17" ht="16.5" customHeight="1" thickBot="1" x14ac:dyDescent="0.25">
      <c r="A54" s="278"/>
      <c r="B54" s="242"/>
      <c r="C54" s="65" t="s">
        <v>70</v>
      </c>
      <c r="D54" s="96">
        <v>53.46</v>
      </c>
      <c r="E54" s="244"/>
      <c r="F54" s="250"/>
      <c r="G54" s="252"/>
      <c r="H54" s="70" t="s">
        <v>68</v>
      </c>
      <c r="I54" s="60"/>
      <c r="J54" s="96"/>
      <c r="K54" s="97"/>
      <c r="L54" s="87" t="str">
        <f t="shared" si="1"/>
        <v/>
      </c>
      <c r="M54" s="246"/>
      <c r="N54" s="248"/>
      <c r="O54" s="234"/>
      <c r="P54" s="236"/>
      <c r="Q54" s="238"/>
    </row>
    <row r="55" spans="1:17" ht="16.5" customHeight="1" thickBot="1" x14ac:dyDescent="0.25">
      <c r="A55" s="278" t="s">
        <v>31</v>
      </c>
      <c r="B55" s="241" t="s">
        <v>89</v>
      </c>
      <c r="C55" s="63" t="s">
        <v>69</v>
      </c>
      <c r="D55" s="94">
        <v>68.86</v>
      </c>
      <c r="E55" s="243">
        <f>IF(D55="","",MAX(D55,D56))</f>
        <v>69.239999999999995</v>
      </c>
      <c r="F55" s="249">
        <f>IFERROR(IF(E55="","",RANK(E55,$E$31:$E$58,1)),"")</f>
        <v>12</v>
      </c>
      <c r="G55" s="251">
        <f>IFERROR(IF(E55="","",IF(E55="N",(MAX($F$31:$F$58)+1),F55)),"")</f>
        <v>12</v>
      </c>
      <c r="H55" s="68" t="s">
        <v>67</v>
      </c>
      <c r="I55" s="59">
        <v>65.47</v>
      </c>
      <c r="J55" s="94">
        <v>65.69</v>
      </c>
      <c r="K55" s="95"/>
      <c r="L55" s="86">
        <f t="shared" si="1"/>
        <v>65.69</v>
      </c>
      <c r="M55" s="245">
        <f>IF(L55="","",MIN(L56,L55))</f>
        <v>65.69</v>
      </c>
      <c r="N55" s="247">
        <f>IF(M55="","",RANK(M55,$M$31:$M$58,1))</f>
        <v>8</v>
      </c>
      <c r="O55" s="234">
        <f>IF(N55="","",SUM(N55,G55))</f>
        <v>20</v>
      </c>
      <c r="P55" s="235">
        <f>IF(O55="","",RANK(O55,$O$31:$O$58,1))</f>
        <v>10</v>
      </c>
      <c r="Q55" s="237">
        <f>IF(P55="","",VLOOKUP(P55,'Bodové hodnocení'!$A$1:$B$36,2,FALSE))</f>
        <v>7</v>
      </c>
    </row>
    <row r="56" spans="1:17" ht="16.5" customHeight="1" thickBot="1" x14ac:dyDescent="0.25">
      <c r="A56" s="278"/>
      <c r="B56" s="242"/>
      <c r="C56" s="65" t="s">
        <v>70</v>
      </c>
      <c r="D56" s="96">
        <v>69.239999999999995</v>
      </c>
      <c r="E56" s="244"/>
      <c r="F56" s="250"/>
      <c r="G56" s="252"/>
      <c r="H56" s="70" t="s">
        <v>68</v>
      </c>
      <c r="I56" s="60"/>
      <c r="J56" s="96"/>
      <c r="K56" s="97"/>
      <c r="L56" s="87" t="str">
        <f t="shared" si="1"/>
        <v/>
      </c>
      <c r="M56" s="246"/>
      <c r="N56" s="248"/>
      <c r="O56" s="234"/>
      <c r="P56" s="236"/>
      <c r="Q56" s="238"/>
    </row>
    <row r="57" spans="1:17" ht="16.5" customHeight="1" thickBot="1" x14ac:dyDescent="0.25">
      <c r="A57" s="278" t="s">
        <v>45</v>
      </c>
      <c r="B57" s="241" t="s">
        <v>65</v>
      </c>
      <c r="C57" s="63" t="s">
        <v>69</v>
      </c>
      <c r="D57" s="94">
        <v>67.28</v>
      </c>
      <c r="E57" s="243" t="s">
        <v>90</v>
      </c>
      <c r="F57" s="249" t="str">
        <f>IFERROR(IF(E57="","",RANK(E57,$E$31:$E$58,1)),"")</f>
        <v/>
      </c>
      <c r="G57" s="251">
        <f>IFERROR(IF(E57="","",IF(E57="N",(MAX($F$31:$F$58)+1),F57)),"")</f>
        <v>13</v>
      </c>
      <c r="H57" s="68" t="s">
        <v>67</v>
      </c>
      <c r="I57" s="59">
        <v>108.48</v>
      </c>
      <c r="J57" s="94">
        <v>108.45</v>
      </c>
      <c r="K57" s="95">
        <v>10</v>
      </c>
      <c r="L57" s="86">
        <f t="shared" si="1"/>
        <v>118.48</v>
      </c>
      <c r="M57" s="245">
        <f>IF(L57="","",MIN(L58,L57))</f>
        <v>118.48</v>
      </c>
      <c r="N57" s="247">
        <f>IF(M57="","",RANK(M57,$M$31:$M$58,1))</f>
        <v>14</v>
      </c>
      <c r="O57" s="234">
        <f>IF(N57="","",SUM(N57,G57))</f>
        <v>27</v>
      </c>
      <c r="P57" s="235">
        <f>IF(O57="","",RANK(O57,$O$31:$O$58,1))</f>
        <v>14</v>
      </c>
      <c r="Q57" s="237">
        <f>IF(P57="","",VLOOKUP(P57,'Bodové hodnocení'!$A$1:$B$36,2,FALSE))</f>
        <v>3</v>
      </c>
    </row>
    <row r="58" spans="1:17" ht="16.5" customHeight="1" thickBot="1" x14ac:dyDescent="0.25">
      <c r="A58" s="279"/>
      <c r="B58" s="280"/>
      <c r="C58" s="67" t="s">
        <v>70</v>
      </c>
      <c r="D58" s="100">
        <v>74.63</v>
      </c>
      <c r="E58" s="281"/>
      <c r="F58" s="282"/>
      <c r="G58" s="283"/>
      <c r="H58" s="72" t="s">
        <v>68</v>
      </c>
      <c r="I58" s="62"/>
      <c r="J58" s="100"/>
      <c r="K58" s="101"/>
      <c r="L58" s="89" t="str">
        <f t="shared" si="1"/>
        <v/>
      </c>
      <c r="M58" s="288"/>
      <c r="N58" s="289"/>
      <c r="O58" s="290"/>
      <c r="P58" s="291"/>
      <c r="Q58" s="292"/>
    </row>
    <row r="59" spans="1:17" ht="15.75" thickTop="1" x14ac:dyDescent="0.2"/>
  </sheetData>
  <sheetProtection formatCells="0" formatColumns="0" formatRows="0" insertColumns="0" insertRows="0" insertHyperlinks="0" deleteColumns="0" deleteRows="0" sort="0" autoFilter="0" pivotTables="0"/>
  <mergeCells count="273">
    <mergeCell ref="Q53:Q54"/>
    <mergeCell ref="A55:A56"/>
    <mergeCell ref="B55:B56"/>
    <mergeCell ref="E55:E56"/>
    <mergeCell ref="F55:F56"/>
    <mergeCell ref="G55:G56"/>
    <mergeCell ref="M55:M56"/>
    <mergeCell ref="A57:A58"/>
    <mergeCell ref="B57:B58"/>
    <mergeCell ref="E57:E58"/>
    <mergeCell ref="F57:F58"/>
    <mergeCell ref="G57:G58"/>
    <mergeCell ref="M57:M58"/>
    <mergeCell ref="N57:N58"/>
    <mergeCell ref="O57:O58"/>
    <mergeCell ref="P57:P58"/>
    <mergeCell ref="Q57:Q58"/>
    <mergeCell ref="N55:N56"/>
    <mergeCell ref="O55:O56"/>
    <mergeCell ref="P55:P56"/>
    <mergeCell ref="Q55:Q56"/>
    <mergeCell ref="A53:A54"/>
    <mergeCell ref="B53:B54"/>
    <mergeCell ref="E53:E54"/>
    <mergeCell ref="F53:F54"/>
    <mergeCell ref="G53:G54"/>
    <mergeCell ref="M53:M54"/>
    <mergeCell ref="N53:N54"/>
    <mergeCell ref="O53:O54"/>
    <mergeCell ref="P53:P54"/>
    <mergeCell ref="Q49:Q50"/>
    <mergeCell ref="A51:A52"/>
    <mergeCell ref="B51:B52"/>
    <mergeCell ref="E51:E52"/>
    <mergeCell ref="F51:F52"/>
    <mergeCell ref="G51:G52"/>
    <mergeCell ref="M51:M52"/>
    <mergeCell ref="N51:N52"/>
    <mergeCell ref="O51:O52"/>
    <mergeCell ref="P51:P52"/>
    <mergeCell ref="Q51:Q52"/>
    <mergeCell ref="A49:A50"/>
    <mergeCell ref="B49:B50"/>
    <mergeCell ref="E49:E50"/>
    <mergeCell ref="F49:F50"/>
    <mergeCell ref="G49:G50"/>
    <mergeCell ref="M49:M50"/>
    <mergeCell ref="N49:N50"/>
    <mergeCell ref="O49:O50"/>
    <mergeCell ref="P49:P50"/>
    <mergeCell ref="Q45:Q46"/>
    <mergeCell ref="A47:A48"/>
    <mergeCell ref="B47:B48"/>
    <mergeCell ref="E47:E48"/>
    <mergeCell ref="F47:F48"/>
    <mergeCell ref="G47:G48"/>
    <mergeCell ref="M47:M48"/>
    <mergeCell ref="N47:N48"/>
    <mergeCell ref="O47:O48"/>
    <mergeCell ref="P47:P48"/>
    <mergeCell ref="Q47:Q48"/>
    <mergeCell ref="A45:A46"/>
    <mergeCell ref="B45:B46"/>
    <mergeCell ref="E45:E46"/>
    <mergeCell ref="F45:F46"/>
    <mergeCell ref="G45:G46"/>
    <mergeCell ref="M45:M46"/>
    <mergeCell ref="N45:N46"/>
    <mergeCell ref="O45:O46"/>
    <mergeCell ref="P45:P46"/>
    <mergeCell ref="Q41:Q42"/>
    <mergeCell ref="A43:A44"/>
    <mergeCell ref="B43:B44"/>
    <mergeCell ref="E43:E44"/>
    <mergeCell ref="F43:F44"/>
    <mergeCell ref="G43:G44"/>
    <mergeCell ref="M43:M44"/>
    <mergeCell ref="N43:N44"/>
    <mergeCell ref="O43:O44"/>
    <mergeCell ref="P43:P44"/>
    <mergeCell ref="Q43:Q44"/>
    <mergeCell ref="A41:A42"/>
    <mergeCell ref="B41:B42"/>
    <mergeCell ref="E41:E42"/>
    <mergeCell ref="F41:F42"/>
    <mergeCell ref="G41:G42"/>
    <mergeCell ref="M41:M42"/>
    <mergeCell ref="N41:N42"/>
    <mergeCell ref="O41:O42"/>
    <mergeCell ref="P41:P42"/>
    <mergeCell ref="Q37:Q38"/>
    <mergeCell ref="A39:A40"/>
    <mergeCell ref="B39:B40"/>
    <mergeCell ref="E39:E40"/>
    <mergeCell ref="F39:F40"/>
    <mergeCell ref="G39:G40"/>
    <mergeCell ref="M39:M40"/>
    <mergeCell ref="N39:N40"/>
    <mergeCell ref="O39:O40"/>
    <mergeCell ref="P39:P40"/>
    <mergeCell ref="Q39:Q40"/>
    <mergeCell ref="A37:A38"/>
    <mergeCell ref="B37:B38"/>
    <mergeCell ref="E37:E38"/>
    <mergeCell ref="F37:F38"/>
    <mergeCell ref="G37:G38"/>
    <mergeCell ref="M37:M38"/>
    <mergeCell ref="N37:N38"/>
    <mergeCell ref="O37:O38"/>
    <mergeCell ref="P37:P38"/>
    <mergeCell ref="Q33:Q34"/>
    <mergeCell ref="A35:A36"/>
    <mergeCell ref="B35:B36"/>
    <mergeCell ref="E35:E36"/>
    <mergeCell ref="F35:F36"/>
    <mergeCell ref="G35:G36"/>
    <mergeCell ref="M35:M36"/>
    <mergeCell ref="N35:N36"/>
    <mergeCell ref="O35:O36"/>
    <mergeCell ref="P35:P36"/>
    <mergeCell ref="Q35:Q36"/>
    <mergeCell ref="A33:A34"/>
    <mergeCell ref="B33:B34"/>
    <mergeCell ref="E33:E34"/>
    <mergeCell ref="F33:F34"/>
    <mergeCell ref="G33:G34"/>
    <mergeCell ref="M33:M34"/>
    <mergeCell ref="N33:N34"/>
    <mergeCell ref="O33:O34"/>
    <mergeCell ref="P33:P34"/>
    <mergeCell ref="A29:B29"/>
    <mergeCell ref="C29:F29"/>
    <mergeCell ref="H29:N29"/>
    <mergeCell ref="O29:O30"/>
    <mergeCell ref="P29:P30"/>
    <mergeCell ref="Q29:Q30"/>
    <mergeCell ref="A31:A32"/>
    <mergeCell ref="B31:B32"/>
    <mergeCell ref="E31:E32"/>
    <mergeCell ref="F31:F32"/>
    <mergeCell ref="G31:G32"/>
    <mergeCell ref="M31:M32"/>
    <mergeCell ref="N31:N32"/>
    <mergeCell ref="O31:O32"/>
    <mergeCell ref="P31:P32"/>
    <mergeCell ref="Q31:Q32"/>
    <mergeCell ref="Q22:Q23"/>
    <mergeCell ref="A24:A25"/>
    <mergeCell ref="B24:B25"/>
    <mergeCell ref="E24:E25"/>
    <mergeCell ref="F24:F25"/>
    <mergeCell ref="G24:G25"/>
    <mergeCell ref="M24:M25"/>
    <mergeCell ref="A26:A27"/>
    <mergeCell ref="B26:B27"/>
    <mergeCell ref="E26:E27"/>
    <mergeCell ref="F26:F27"/>
    <mergeCell ref="G26:G27"/>
    <mergeCell ref="M26:M27"/>
    <mergeCell ref="N26:N27"/>
    <mergeCell ref="O26:O27"/>
    <mergeCell ref="P26:P27"/>
    <mergeCell ref="Q26:Q27"/>
    <mergeCell ref="N24:N25"/>
    <mergeCell ref="O24:O25"/>
    <mergeCell ref="P24:P25"/>
    <mergeCell ref="Q24:Q25"/>
    <mergeCell ref="A22:A23"/>
    <mergeCell ref="B22:B23"/>
    <mergeCell ref="E22:E23"/>
    <mergeCell ref="F22:F23"/>
    <mergeCell ref="G22:G23"/>
    <mergeCell ref="M22:M23"/>
    <mergeCell ref="N22:N23"/>
    <mergeCell ref="O22:O23"/>
    <mergeCell ref="P22:P23"/>
    <mergeCell ref="Q18:Q19"/>
    <mergeCell ref="A20:A21"/>
    <mergeCell ref="B20:B21"/>
    <mergeCell ref="E20:E21"/>
    <mergeCell ref="F20:F21"/>
    <mergeCell ref="G20:G21"/>
    <mergeCell ref="M20:M21"/>
    <mergeCell ref="N20:N21"/>
    <mergeCell ref="O20:O21"/>
    <mergeCell ref="P20:P21"/>
    <mergeCell ref="Q20:Q21"/>
    <mergeCell ref="A18:A19"/>
    <mergeCell ref="B18:B19"/>
    <mergeCell ref="E18:E19"/>
    <mergeCell ref="F18:F19"/>
    <mergeCell ref="G18:G19"/>
    <mergeCell ref="M18:M19"/>
    <mergeCell ref="N18:N19"/>
    <mergeCell ref="O18:O19"/>
    <mergeCell ref="P18:P19"/>
    <mergeCell ref="Q14:Q15"/>
    <mergeCell ref="A16:A17"/>
    <mergeCell ref="B16:B17"/>
    <mergeCell ref="E16:E17"/>
    <mergeCell ref="F16:F17"/>
    <mergeCell ref="G16:G17"/>
    <mergeCell ref="M16:M17"/>
    <mergeCell ref="N16:N17"/>
    <mergeCell ref="O16:O17"/>
    <mergeCell ref="P16:P17"/>
    <mergeCell ref="Q16:Q17"/>
    <mergeCell ref="A14:A15"/>
    <mergeCell ref="B14:B15"/>
    <mergeCell ref="E14:E15"/>
    <mergeCell ref="F14:F15"/>
    <mergeCell ref="G14:G15"/>
    <mergeCell ref="M14:M15"/>
    <mergeCell ref="N14:N15"/>
    <mergeCell ref="O14:O15"/>
    <mergeCell ref="P14:P15"/>
    <mergeCell ref="Q10:Q11"/>
    <mergeCell ref="A12:A13"/>
    <mergeCell ref="B12:B13"/>
    <mergeCell ref="E12:E13"/>
    <mergeCell ref="F12:F13"/>
    <mergeCell ref="G12:G13"/>
    <mergeCell ref="M12:M13"/>
    <mergeCell ref="N12:N13"/>
    <mergeCell ref="O12:O13"/>
    <mergeCell ref="P12:P13"/>
    <mergeCell ref="Q12:Q13"/>
    <mergeCell ref="A10:A11"/>
    <mergeCell ref="B10:B11"/>
    <mergeCell ref="E10:E11"/>
    <mergeCell ref="F10:F11"/>
    <mergeCell ref="G10:G11"/>
    <mergeCell ref="M10:M11"/>
    <mergeCell ref="N10:N11"/>
    <mergeCell ref="O10:O11"/>
    <mergeCell ref="P10:P11"/>
    <mergeCell ref="Q6:Q7"/>
    <mergeCell ref="A8:A9"/>
    <mergeCell ref="B8:B9"/>
    <mergeCell ref="E8:E9"/>
    <mergeCell ref="F8:F9"/>
    <mergeCell ref="G8:G9"/>
    <mergeCell ref="M8:M9"/>
    <mergeCell ref="N8:N9"/>
    <mergeCell ref="O8:O9"/>
    <mergeCell ref="P8:P9"/>
    <mergeCell ref="Q8:Q9"/>
    <mergeCell ref="A6:A7"/>
    <mergeCell ref="B6:B7"/>
    <mergeCell ref="E6:E7"/>
    <mergeCell ref="F6:F7"/>
    <mergeCell ref="G6:G7"/>
    <mergeCell ref="M6:M7"/>
    <mergeCell ref="N6:N7"/>
    <mergeCell ref="O6:O7"/>
    <mergeCell ref="P6:P7"/>
    <mergeCell ref="A1:Q1"/>
    <mergeCell ref="A2:B2"/>
    <mergeCell ref="C2:F2"/>
    <mergeCell ref="H2:N2"/>
    <mergeCell ref="O2:O3"/>
    <mergeCell ref="P2:P3"/>
    <mergeCell ref="Q2:Q3"/>
    <mergeCell ref="A4:A5"/>
    <mergeCell ref="B4:B5"/>
    <mergeCell ref="E4:E5"/>
    <mergeCell ref="F4:F5"/>
    <mergeCell ref="G4:G5"/>
    <mergeCell ref="M4:M5"/>
    <mergeCell ref="N4:N5"/>
    <mergeCell ref="O4:O5"/>
    <mergeCell ref="P4:P5"/>
    <mergeCell ref="Q4:Q5"/>
  </mergeCells>
  <conditionalFormatting sqref="A4:Q27">
    <cfRule type="expression" dxfId="20" priority="1" stopIfTrue="1">
      <formula>MOD(ROW(A20)-ROW($A$4)+$Z$1,$AA$1+$Z$1)&lt;$AA$1</formula>
    </cfRule>
  </conditionalFormatting>
  <conditionalFormatting sqref="A31:Q58">
    <cfRule type="expression" dxfId="19" priority="148" stopIfTrue="1">
      <formula>MOD(ROW(A47)-ROW($A$31)+$Z$1,$AA$1+$Z$1)&lt;$AA$1</formula>
    </cfRule>
  </conditionalFormatting>
  <printOptions horizontalCentered="1"/>
  <pageMargins left="0.51181102362204722" right="0.51181102362204722" top="0.39370078740157483" bottom="0.39370078740157483" header="0.31496062992125984" footer="0.31496062992125984"/>
  <pageSetup scale="70" orientation="landscape" r:id="rId1"/>
  <headerFooter>
    <oddFooter>&amp;C&amp;"Times New Roman,Obyčejné"&amp;12Hlučinská liga mládeže - 11. ročník 2022 / 2023&amp;R&amp;"Times New Roman,Obyčejné"&amp;12Pro HLM zpracoval Jan Durlák</oddFooter>
  </headerFooter>
  <rowBreaks count="1" manualBreakCount="1">
    <brk id="28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70"/>
  <sheetViews>
    <sheetView zoomScale="80" zoomScaleNormal="80" workbookViewId="0">
      <selection activeCell="S63" sqref="S63:S64"/>
    </sheetView>
  </sheetViews>
  <sheetFormatPr defaultRowHeight="15" x14ac:dyDescent="0.2"/>
  <cols>
    <col min="1" max="1" width="7.6640625" customWidth="1"/>
    <col min="2" max="2" width="18.4296875" customWidth="1"/>
    <col min="3" max="3" width="9.81640625" customWidth="1"/>
    <col min="4" max="7" width="9.953125" customWidth="1"/>
    <col min="8" max="8" width="12.5078125" customWidth="1"/>
    <col min="9" max="9" width="5.109375" style="37" hidden="1" customWidth="1"/>
    <col min="10" max="10" width="13.44921875" customWidth="1"/>
    <col min="11" max="15" width="9.953125" style="30" customWidth="1"/>
    <col min="16" max="16" width="12.9140625" style="30" customWidth="1"/>
    <col min="17" max="17" width="13.31640625" customWidth="1"/>
    <col min="18" max="18" width="12.64453125" customWidth="1"/>
    <col min="19" max="19" width="11.56640625" customWidth="1"/>
    <col min="20" max="20" width="9.953125" customWidth="1"/>
    <col min="21" max="27" width="3.09375" customWidth="1"/>
    <col min="28" max="28" width="4.03515625" customWidth="1"/>
    <col min="29" max="30" width="5.109375" customWidth="1"/>
  </cols>
  <sheetData>
    <row r="1" spans="1:30" s="73" customFormat="1" ht="49.5" customHeight="1" thickTop="1" thickBot="1" x14ac:dyDescent="0.25">
      <c r="A1" s="265" t="s">
        <v>61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7"/>
      <c r="AC1" s="73">
        <v>2</v>
      </c>
      <c r="AD1" s="73">
        <v>2</v>
      </c>
    </row>
    <row r="2" spans="1:30" s="73" customFormat="1" ht="22.5" customHeight="1" thickTop="1" thickBot="1" x14ac:dyDescent="0.25">
      <c r="A2" s="268" t="s">
        <v>71</v>
      </c>
      <c r="B2" s="269"/>
      <c r="C2" s="260" t="s">
        <v>41</v>
      </c>
      <c r="D2" s="261"/>
      <c r="E2" s="261"/>
      <c r="F2" s="261"/>
      <c r="G2" s="261"/>
      <c r="H2" s="261"/>
      <c r="I2" s="261"/>
      <c r="J2" s="74"/>
      <c r="K2" s="262" t="s">
        <v>42</v>
      </c>
      <c r="L2" s="262"/>
      <c r="M2" s="262"/>
      <c r="N2" s="262"/>
      <c r="O2" s="262"/>
      <c r="P2" s="262"/>
      <c r="Q2" s="262"/>
      <c r="R2" s="270" t="s">
        <v>33</v>
      </c>
      <c r="S2" s="272" t="s">
        <v>91</v>
      </c>
      <c r="T2" s="274" t="s">
        <v>34</v>
      </c>
    </row>
    <row r="3" spans="1:30" s="83" customFormat="1" ht="33.950000000000003" customHeight="1" thickBot="1" x14ac:dyDescent="0.25">
      <c r="A3" s="104" t="s">
        <v>35</v>
      </c>
      <c r="B3" s="105" t="s">
        <v>2</v>
      </c>
      <c r="C3" s="106"/>
      <c r="D3" s="110" t="s">
        <v>38</v>
      </c>
      <c r="E3" s="110" t="s">
        <v>39</v>
      </c>
      <c r="F3" s="110" t="s">
        <v>40</v>
      </c>
      <c r="G3" s="110" t="s">
        <v>43</v>
      </c>
      <c r="H3" s="110" t="s">
        <v>36</v>
      </c>
      <c r="I3" s="108"/>
      <c r="J3" s="109" t="s">
        <v>37</v>
      </c>
      <c r="K3" s="107"/>
      <c r="L3" s="110" t="s">
        <v>38</v>
      </c>
      <c r="M3" s="110" t="s">
        <v>39</v>
      </c>
      <c r="N3" s="110" t="s">
        <v>40</v>
      </c>
      <c r="O3" s="110" t="s">
        <v>43</v>
      </c>
      <c r="P3" s="110" t="s">
        <v>36</v>
      </c>
      <c r="Q3" s="111" t="s">
        <v>37</v>
      </c>
      <c r="R3" s="271"/>
      <c r="S3" s="273"/>
      <c r="T3" s="275"/>
    </row>
    <row r="4" spans="1:30" ht="15.75" thickBot="1" x14ac:dyDescent="0.25">
      <c r="A4" s="239" t="s">
        <v>16</v>
      </c>
      <c r="B4" s="305" t="s">
        <v>8</v>
      </c>
      <c r="C4" s="217" t="s">
        <v>67</v>
      </c>
      <c r="D4" s="193">
        <v>85.355000000000004</v>
      </c>
      <c r="E4" s="204"/>
      <c r="F4" s="193">
        <v>10</v>
      </c>
      <c r="G4" s="205">
        <f>IF(D4="","",MAX(D4,E4)+F4)</f>
        <v>95.355000000000004</v>
      </c>
      <c r="H4" s="307">
        <f>IF(G4="","",MIN(G4,G5))</f>
        <v>95.355000000000004</v>
      </c>
      <c r="I4" s="309">
        <f>IFERROR(IF(H4="","",RANK(H4,$H$4:$H$33,1)),"")</f>
        <v>12</v>
      </c>
      <c r="J4" s="251">
        <f>IFERROR(IF(H4="","",IF(H4="N",(MAX($I$4:$I$33)+1),I4)),"")</f>
        <v>12</v>
      </c>
      <c r="K4" s="63" t="s">
        <v>67</v>
      </c>
      <c r="L4" s="208">
        <v>177.7</v>
      </c>
      <c r="M4" s="193">
        <v>177.94</v>
      </c>
      <c r="N4" s="193">
        <v>40</v>
      </c>
      <c r="O4" s="194">
        <f>IF(L4="","",MAX(L4,M4)+N4)</f>
        <v>217.94</v>
      </c>
      <c r="P4" s="311">
        <f>IF(O4="","",MIN(O5,O4))</f>
        <v>217.94</v>
      </c>
      <c r="Q4" s="313">
        <f>IF(P4="","",RANK(P4,$P$4:$P$33,1))</f>
        <v>5</v>
      </c>
      <c r="R4" s="315">
        <f>IF(Q4="","",SUM(Q4,J4))</f>
        <v>17</v>
      </c>
      <c r="S4" s="235">
        <f>IF(R4="","",RANK(R4,$R$4:$R$33,1))</f>
        <v>8</v>
      </c>
      <c r="T4" s="237">
        <f>IF(S4="","",VLOOKUP(S4,'Bodové hodnocení'!$A$1:$B$36,2,FALSE))</f>
        <v>9</v>
      </c>
    </row>
    <row r="5" spans="1:30" ht="15.75" thickBot="1" x14ac:dyDescent="0.25">
      <c r="A5" s="253"/>
      <c r="B5" s="306"/>
      <c r="C5" s="218" t="s">
        <v>68</v>
      </c>
      <c r="D5" s="196"/>
      <c r="E5" s="196"/>
      <c r="F5" s="196"/>
      <c r="G5" s="206" t="str">
        <f>IF(D5="","",MAX(D5,E5)+F5)</f>
        <v/>
      </c>
      <c r="H5" s="308"/>
      <c r="I5" s="310"/>
      <c r="J5" s="252"/>
      <c r="K5" s="65" t="s">
        <v>68</v>
      </c>
      <c r="L5" s="209"/>
      <c r="M5" s="196"/>
      <c r="N5" s="196"/>
      <c r="O5" s="197" t="str">
        <f>IF(L5="","",MAX(L5,M5)+N5)</f>
        <v/>
      </c>
      <c r="P5" s="312"/>
      <c r="Q5" s="314"/>
      <c r="R5" s="315"/>
      <c r="S5" s="259"/>
      <c r="T5" s="258"/>
    </row>
    <row r="6" spans="1:30" ht="15.95" customHeight="1" thickBot="1" x14ac:dyDescent="0.25">
      <c r="A6" s="239" t="s">
        <v>18</v>
      </c>
      <c r="B6" s="254" t="s">
        <v>78</v>
      </c>
      <c r="C6" s="202" t="s">
        <v>67</v>
      </c>
      <c r="D6" s="199">
        <v>45.046999999999997</v>
      </c>
      <c r="E6" s="207"/>
      <c r="F6" s="207"/>
      <c r="G6" s="205">
        <f t="shared" ref="G6:G33" si="0">IF(D6="","",MAX(D6,E6)+F6)</f>
        <v>45.046999999999997</v>
      </c>
      <c r="H6" s="307">
        <f>IF(G6="","",MIN(G6,G7))</f>
        <v>45.046999999999997</v>
      </c>
      <c r="I6" s="309">
        <f>IFERROR(IF(H6="","",RANK(H6,$H$4:$H$33,1)),"")</f>
        <v>1</v>
      </c>
      <c r="J6" s="251">
        <f>IFERROR(IF(H6="","",IF(H6="N",(MAX($I$4:$I$33)+1),I6)),"")</f>
        <v>1</v>
      </c>
      <c r="K6" s="63" t="s">
        <v>67</v>
      </c>
      <c r="L6" s="210">
        <v>136.47999999999999</v>
      </c>
      <c r="M6" s="199">
        <v>136.56</v>
      </c>
      <c r="N6" s="199">
        <v>20</v>
      </c>
      <c r="O6" s="194">
        <f>IF(L6="","",MAX(L6,M6)+N6)</f>
        <v>156.56</v>
      </c>
      <c r="P6" s="311">
        <f>IF(O6="","",MIN(O7,O6))</f>
        <v>156.56</v>
      </c>
      <c r="Q6" s="313">
        <f>IF(P6="","",RANK(P6,$P$4:$P$33,1))</f>
        <v>1</v>
      </c>
      <c r="R6" s="315">
        <f>IF(Q6="","",SUM(Q6,J6))</f>
        <v>2</v>
      </c>
      <c r="S6" s="235">
        <f>IF(R6="","",RANK(R6,$R$4:$R$33,1))</f>
        <v>1</v>
      </c>
      <c r="T6" s="237">
        <f>IF(S6="","",VLOOKUP(S6,'Bodové hodnocení'!$A$1:$B$36,2,FALSE))</f>
        <v>16</v>
      </c>
    </row>
    <row r="7" spans="1:30" ht="15.95" customHeight="1" thickBot="1" x14ac:dyDescent="0.25">
      <c r="A7" s="253"/>
      <c r="B7" s="242"/>
      <c r="C7" s="203" t="s">
        <v>68</v>
      </c>
      <c r="D7" s="201"/>
      <c r="E7" s="201"/>
      <c r="F7" s="201"/>
      <c r="G7" s="206" t="str">
        <f t="shared" si="0"/>
        <v/>
      </c>
      <c r="H7" s="308"/>
      <c r="I7" s="310"/>
      <c r="J7" s="252"/>
      <c r="K7" s="65" t="s">
        <v>68</v>
      </c>
      <c r="L7" s="211"/>
      <c r="M7" s="201"/>
      <c r="N7" s="201"/>
      <c r="O7" s="197" t="str">
        <f t="shared" ref="O7:O33" si="1">IF(L7="","",MAX(L7,M7)+N7)</f>
        <v/>
      </c>
      <c r="P7" s="312"/>
      <c r="Q7" s="314"/>
      <c r="R7" s="315"/>
      <c r="S7" s="259"/>
      <c r="T7" s="258"/>
      <c r="AB7" s="38"/>
    </row>
    <row r="8" spans="1:30" ht="15.95" customHeight="1" thickBot="1" x14ac:dyDescent="0.25">
      <c r="A8" s="239" t="s">
        <v>19</v>
      </c>
      <c r="B8" s="241" t="s">
        <v>10</v>
      </c>
      <c r="C8" s="202" t="s">
        <v>67</v>
      </c>
      <c r="D8" s="193">
        <v>98.429000000000002</v>
      </c>
      <c r="E8" s="204"/>
      <c r="F8" s="204"/>
      <c r="G8" s="205">
        <f t="shared" si="0"/>
        <v>98.429000000000002</v>
      </c>
      <c r="H8" s="307">
        <f>IF(G8="","",MIN(G8,G9))</f>
        <v>98.429000000000002</v>
      </c>
      <c r="I8" s="309">
        <f>IFERROR(IF(H8="","",RANK(H8,$H$4:$H$33,1)),"")</f>
        <v>13</v>
      </c>
      <c r="J8" s="251">
        <f>IFERROR(IF(H8="","",IF(H8="N",(MAX($I$4:$I$33)+1),I8)),"")</f>
        <v>13</v>
      </c>
      <c r="K8" s="63" t="s">
        <v>67</v>
      </c>
      <c r="L8" s="208">
        <v>312.13</v>
      </c>
      <c r="M8" s="193">
        <v>312</v>
      </c>
      <c r="N8" s="193">
        <v>60</v>
      </c>
      <c r="O8" s="194">
        <f t="shared" si="1"/>
        <v>372.13</v>
      </c>
      <c r="P8" s="311">
        <f>IF(O8="","",MIN(O9,O8))</f>
        <v>372.13</v>
      </c>
      <c r="Q8" s="313">
        <f>IF(P8="","",RANK(P8,$P$4:$P$33,1))</f>
        <v>15</v>
      </c>
      <c r="R8" s="315">
        <f>IF(Q8="","",SUM(Q8,J8))</f>
        <v>28</v>
      </c>
      <c r="S8" s="235">
        <f>IF(R8="","",RANK(R8,$R$4:$R$33,1))</f>
        <v>14</v>
      </c>
      <c r="T8" s="237">
        <f>IF(S8="","",VLOOKUP(S8,'Bodové hodnocení'!$A$1:$B$36,2,FALSE))</f>
        <v>3</v>
      </c>
      <c r="AB8" s="38"/>
    </row>
    <row r="9" spans="1:30" ht="15.95" customHeight="1" thickBot="1" x14ac:dyDescent="0.25">
      <c r="A9" s="253"/>
      <c r="B9" s="242"/>
      <c r="C9" s="203" t="s">
        <v>68</v>
      </c>
      <c r="D9" s="196"/>
      <c r="E9" s="196"/>
      <c r="F9" s="196"/>
      <c r="G9" s="206" t="str">
        <f t="shared" si="0"/>
        <v/>
      </c>
      <c r="H9" s="308"/>
      <c r="I9" s="310"/>
      <c r="J9" s="252"/>
      <c r="K9" s="65" t="s">
        <v>68</v>
      </c>
      <c r="L9" s="209"/>
      <c r="M9" s="196"/>
      <c r="N9" s="196"/>
      <c r="O9" s="197" t="str">
        <f t="shared" si="1"/>
        <v/>
      </c>
      <c r="P9" s="312"/>
      <c r="Q9" s="314"/>
      <c r="R9" s="315"/>
      <c r="S9" s="259"/>
      <c r="T9" s="258"/>
      <c r="AB9" s="38"/>
    </row>
    <row r="10" spans="1:30" ht="15.95" customHeight="1" thickBot="1" x14ac:dyDescent="0.25">
      <c r="A10" s="240" t="s">
        <v>20</v>
      </c>
      <c r="B10" s="254" t="s">
        <v>4</v>
      </c>
      <c r="C10" s="202" t="s">
        <v>67</v>
      </c>
      <c r="D10" s="199">
        <v>74.805000000000007</v>
      </c>
      <c r="E10" s="207"/>
      <c r="F10" s="207"/>
      <c r="G10" s="205">
        <f t="shared" si="0"/>
        <v>74.805000000000007</v>
      </c>
      <c r="H10" s="307">
        <f>IF(G10="","",MIN(G10,G11))</f>
        <v>74.805000000000007</v>
      </c>
      <c r="I10" s="316">
        <f>IFERROR(IF(H10="","",RANK(H10,$H$4:$H$33,1)),"")</f>
        <v>8</v>
      </c>
      <c r="J10" s="277">
        <f>IFERROR(IF(H10="","",IF(H10="N",(MAX($I$4:$I$33)+1),I10)),"")</f>
        <v>8</v>
      </c>
      <c r="K10" s="66" t="s">
        <v>67</v>
      </c>
      <c r="L10" s="210">
        <v>236.48</v>
      </c>
      <c r="M10" s="199">
        <v>236.85</v>
      </c>
      <c r="N10" s="199">
        <v>40</v>
      </c>
      <c r="O10" s="194">
        <f t="shared" si="1"/>
        <v>276.85000000000002</v>
      </c>
      <c r="P10" s="311">
        <f>IF(O10="","",MIN(O11,O10))</f>
        <v>276.85000000000002</v>
      </c>
      <c r="Q10" s="313">
        <f>IF(P10="","",RANK(P10,$P$4:$P$33,1))</f>
        <v>11</v>
      </c>
      <c r="R10" s="317">
        <f>IF(Q10="","",SUM(Q10,J10))</f>
        <v>19</v>
      </c>
      <c r="S10" s="236">
        <v>10</v>
      </c>
      <c r="T10" s="238">
        <f>IF(S10="","",VLOOKUP(S10,'Bodové hodnocení'!$A$1:$B$36,2,FALSE))</f>
        <v>7</v>
      </c>
      <c r="AB10" s="38"/>
    </row>
    <row r="11" spans="1:30" ht="15.95" customHeight="1" thickBot="1" x14ac:dyDescent="0.25">
      <c r="A11" s="253"/>
      <c r="B11" s="242"/>
      <c r="C11" s="203" t="s">
        <v>68</v>
      </c>
      <c r="D11" s="201"/>
      <c r="E11" s="201"/>
      <c r="F11" s="201"/>
      <c r="G11" s="206" t="str">
        <f t="shared" si="0"/>
        <v/>
      </c>
      <c r="H11" s="308"/>
      <c r="I11" s="310"/>
      <c r="J11" s="252"/>
      <c r="K11" s="65" t="s">
        <v>68</v>
      </c>
      <c r="L11" s="211"/>
      <c r="M11" s="201"/>
      <c r="N11" s="201"/>
      <c r="O11" s="197" t="str">
        <f t="shared" si="1"/>
        <v/>
      </c>
      <c r="P11" s="312"/>
      <c r="Q11" s="314"/>
      <c r="R11" s="315"/>
      <c r="S11" s="236"/>
      <c r="T11" s="238"/>
      <c r="AB11" s="38"/>
    </row>
    <row r="12" spans="1:30" ht="15.95" customHeight="1" thickBot="1" x14ac:dyDescent="0.25">
      <c r="A12" s="240" t="s">
        <v>21</v>
      </c>
      <c r="B12" s="241" t="s">
        <v>53</v>
      </c>
      <c r="C12" s="202" t="s">
        <v>67</v>
      </c>
      <c r="D12" s="193">
        <v>68.597999999999999</v>
      </c>
      <c r="E12" s="204"/>
      <c r="F12" s="193"/>
      <c r="G12" s="205">
        <f t="shared" si="0"/>
        <v>68.597999999999999</v>
      </c>
      <c r="H12" s="307">
        <f>IF(G12="","",MIN(G12,G13))</f>
        <v>68.597999999999999</v>
      </c>
      <c r="I12" s="309">
        <f>IFERROR(IF(H12="","",RANK(H12,$H$4:$H$33,1)),"")</f>
        <v>3</v>
      </c>
      <c r="J12" s="251">
        <f>IFERROR(IF(H12="","",IF(H12="N",(MAX($I$4:$I$33)+1),I12)),"")</f>
        <v>3</v>
      </c>
      <c r="K12" s="66" t="s">
        <v>67</v>
      </c>
      <c r="L12" s="208">
        <v>217.58</v>
      </c>
      <c r="M12" s="193">
        <v>217.78</v>
      </c>
      <c r="N12" s="193">
        <v>20</v>
      </c>
      <c r="O12" s="194">
        <f t="shared" si="1"/>
        <v>237.78</v>
      </c>
      <c r="P12" s="311">
        <f>IF(O12="","",MIN(O13,O12))</f>
        <v>237.78</v>
      </c>
      <c r="Q12" s="313">
        <f>IF(P12="","",RANK(P12,$P$4:$P$33,1))</f>
        <v>6</v>
      </c>
      <c r="R12" s="315">
        <f>IF(Q12="","",SUM(Q12,J12))</f>
        <v>9</v>
      </c>
      <c r="S12" s="235">
        <f>IF(R12="","",RANK(R12,$R$4:$R$33,1))</f>
        <v>2</v>
      </c>
      <c r="T12" s="237">
        <f>IF(S12="","",VLOOKUP(S12,'Bodové hodnocení'!$A$1:$B$36,2,FALSE))</f>
        <v>15</v>
      </c>
      <c r="AB12" s="38"/>
    </row>
    <row r="13" spans="1:30" ht="15.95" customHeight="1" thickBot="1" x14ac:dyDescent="0.25">
      <c r="A13" s="240"/>
      <c r="B13" s="242"/>
      <c r="C13" s="203" t="s">
        <v>68</v>
      </c>
      <c r="D13" s="196"/>
      <c r="E13" s="196"/>
      <c r="F13" s="196"/>
      <c r="G13" s="206" t="str">
        <f t="shared" si="0"/>
        <v/>
      </c>
      <c r="H13" s="308"/>
      <c r="I13" s="310"/>
      <c r="J13" s="252"/>
      <c r="K13" s="64" t="s">
        <v>68</v>
      </c>
      <c r="L13" s="209"/>
      <c r="M13" s="196"/>
      <c r="N13" s="196"/>
      <c r="O13" s="197" t="str">
        <f t="shared" si="1"/>
        <v/>
      </c>
      <c r="P13" s="312"/>
      <c r="Q13" s="314"/>
      <c r="R13" s="315"/>
      <c r="S13" s="236"/>
      <c r="T13" s="238"/>
      <c r="AB13" s="38"/>
    </row>
    <row r="14" spans="1:30" ht="15.95" customHeight="1" thickBot="1" x14ac:dyDescent="0.25">
      <c r="A14" s="239" t="s">
        <v>22</v>
      </c>
      <c r="B14" s="241" t="s">
        <v>5</v>
      </c>
      <c r="C14" s="202" t="s">
        <v>67</v>
      </c>
      <c r="D14" s="199">
        <v>59.579000000000001</v>
      </c>
      <c r="E14" s="207"/>
      <c r="F14" s="207">
        <v>20</v>
      </c>
      <c r="G14" s="205">
        <f t="shared" si="0"/>
        <v>79.579000000000008</v>
      </c>
      <c r="H14" s="307">
        <f>IF(G14="","",MIN(G14,G15))</f>
        <v>79.579000000000008</v>
      </c>
      <c r="I14" s="309">
        <f>IFERROR(IF(H14="","",RANK(H14,$H$4:$H$33,1)),"")</f>
        <v>10</v>
      </c>
      <c r="J14" s="251">
        <f>IFERROR(IF(H14="","",IF(H14="N",(MAX($I$4:$I$33)+1),I14)),"")</f>
        <v>10</v>
      </c>
      <c r="K14" s="63" t="s">
        <v>67</v>
      </c>
      <c r="L14" s="210">
        <v>250.24</v>
      </c>
      <c r="M14" s="199">
        <v>250.47</v>
      </c>
      <c r="N14" s="199">
        <v>20</v>
      </c>
      <c r="O14" s="194">
        <f t="shared" si="1"/>
        <v>270.47000000000003</v>
      </c>
      <c r="P14" s="311">
        <f>IF(O14="","",MIN(O15,O14))</f>
        <v>270.47000000000003</v>
      </c>
      <c r="Q14" s="313">
        <f>IF(P14="","",RANK(P14,$P$4:$P$33,1))</f>
        <v>10</v>
      </c>
      <c r="R14" s="315">
        <f>IF(Q14="","",SUM(Q14,J14))</f>
        <v>20</v>
      </c>
      <c r="S14" s="235">
        <f>IF(R14="","",RANK(R14,$R$4:$R$33,1))</f>
        <v>11</v>
      </c>
      <c r="T14" s="237">
        <f>IF(S14="","",VLOOKUP(S14,'Bodové hodnocení'!$A$1:$B$36,2,FALSE))</f>
        <v>6</v>
      </c>
      <c r="AB14" s="38"/>
    </row>
    <row r="15" spans="1:30" ht="15.95" customHeight="1" thickBot="1" x14ac:dyDescent="0.25">
      <c r="A15" s="253"/>
      <c r="B15" s="242"/>
      <c r="C15" s="203" t="s">
        <v>68</v>
      </c>
      <c r="D15" s="201"/>
      <c r="E15" s="201"/>
      <c r="F15" s="201"/>
      <c r="G15" s="206" t="str">
        <f t="shared" si="0"/>
        <v/>
      </c>
      <c r="H15" s="308"/>
      <c r="I15" s="310"/>
      <c r="J15" s="252"/>
      <c r="K15" s="65" t="s">
        <v>68</v>
      </c>
      <c r="L15" s="211"/>
      <c r="M15" s="201"/>
      <c r="N15" s="201"/>
      <c r="O15" s="197" t="str">
        <f t="shared" si="1"/>
        <v/>
      </c>
      <c r="P15" s="312"/>
      <c r="Q15" s="314"/>
      <c r="R15" s="315"/>
      <c r="S15" s="236"/>
      <c r="T15" s="238"/>
      <c r="AB15" s="38"/>
    </row>
    <row r="16" spans="1:30" ht="15.95" customHeight="1" thickBot="1" x14ac:dyDescent="0.25">
      <c r="A16" s="240" t="s">
        <v>23</v>
      </c>
      <c r="B16" s="241" t="s">
        <v>9</v>
      </c>
      <c r="C16" s="202" t="s">
        <v>67</v>
      </c>
      <c r="D16" s="193">
        <v>77.486000000000004</v>
      </c>
      <c r="E16" s="204"/>
      <c r="F16" s="204"/>
      <c r="G16" s="205">
        <f t="shared" si="0"/>
        <v>77.486000000000004</v>
      </c>
      <c r="H16" s="307">
        <f>IF(G16="","",MIN(G16,G17))</f>
        <v>77.486000000000004</v>
      </c>
      <c r="I16" s="309">
        <f>IFERROR(IF(H16="","",RANK(H16,$H$4:$H$33,1)),"")</f>
        <v>9</v>
      </c>
      <c r="J16" s="251">
        <f>IFERROR(IF(H16="","",IF(H16="N",(MAX($I$4:$I$33)+1),I16)),"")</f>
        <v>9</v>
      </c>
      <c r="K16" s="66" t="s">
        <v>67</v>
      </c>
      <c r="L16" s="208">
        <v>173.68</v>
      </c>
      <c r="M16" s="193">
        <v>173.79</v>
      </c>
      <c r="N16" s="193">
        <v>10</v>
      </c>
      <c r="O16" s="194">
        <f t="shared" si="1"/>
        <v>183.79</v>
      </c>
      <c r="P16" s="311">
        <f>IF(O16="","",MIN(O17,O16))</f>
        <v>183.79</v>
      </c>
      <c r="Q16" s="313">
        <f>IF(P16="","",RANK(P16,$P$4:$P$33,1))</f>
        <v>2</v>
      </c>
      <c r="R16" s="315">
        <f>IF(Q16="","",SUM(Q16,J16))</f>
        <v>11</v>
      </c>
      <c r="S16" s="235">
        <v>7</v>
      </c>
      <c r="T16" s="237">
        <f>IF(S16="","",VLOOKUP(S16,'Bodové hodnocení'!$A$1:$B$36,2,FALSE))</f>
        <v>10</v>
      </c>
      <c r="AB16" s="38"/>
    </row>
    <row r="17" spans="1:28" ht="15.95" customHeight="1" thickBot="1" x14ac:dyDescent="0.25">
      <c r="A17" s="240"/>
      <c r="B17" s="242"/>
      <c r="C17" s="203" t="s">
        <v>68</v>
      </c>
      <c r="D17" s="196"/>
      <c r="E17" s="196"/>
      <c r="F17" s="196"/>
      <c r="G17" s="206" t="str">
        <f t="shared" si="0"/>
        <v/>
      </c>
      <c r="H17" s="308"/>
      <c r="I17" s="310"/>
      <c r="J17" s="252"/>
      <c r="K17" s="64" t="s">
        <v>68</v>
      </c>
      <c r="L17" s="209"/>
      <c r="M17" s="196"/>
      <c r="N17" s="196"/>
      <c r="O17" s="197" t="str">
        <f t="shared" si="1"/>
        <v/>
      </c>
      <c r="P17" s="312"/>
      <c r="Q17" s="314"/>
      <c r="R17" s="315"/>
      <c r="S17" s="236"/>
      <c r="T17" s="238"/>
      <c r="AB17" s="38"/>
    </row>
    <row r="18" spans="1:28" ht="15.95" customHeight="1" thickBot="1" x14ac:dyDescent="0.25">
      <c r="A18" s="239" t="s">
        <v>25</v>
      </c>
      <c r="B18" s="241" t="s">
        <v>93</v>
      </c>
      <c r="C18" s="202" t="s">
        <v>67</v>
      </c>
      <c r="D18" s="199">
        <v>113.212</v>
      </c>
      <c r="E18" s="207"/>
      <c r="F18" s="207">
        <v>20</v>
      </c>
      <c r="G18" s="205">
        <f t="shared" si="0"/>
        <v>133.21199999999999</v>
      </c>
      <c r="H18" s="307">
        <f>IF(G18="","",MIN(G18,G19))</f>
        <v>133.21199999999999</v>
      </c>
      <c r="I18" s="309">
        <f>IFERROR(IF(H18="","",RANK(H18,$H$4:$H$33,1)),"")</f>
        <v>15</v>
      </c>
      <c r="J18" s="251">
        <f>IFERROR(IF(H18="","",IF(H18="N",(MAX($I$4:$I$33)+1),I18)),"")</f>
        <v>15</v>
      </c>
      <c r="K18" s="63" t="s">
        <v>67</v>
      </c>
      <c r="L18" s="210">
        <v>297.58999999999997</v>
      </c>
      <c r="M18" s="199">
        <v>297.56</v>
      </c>
      <c r="N18" s="199">
        <v>60</v>
      </c>
      <c r="O18" s="194">
        <f t="shared" si="1"/>
        <v>357.59</v>
      </c>
      <c r="P18" s="311">
        <f>IF(O18="","",MIN(O19,O18))</f>
        <v>357.59</v>
      </c>
      <c r="Q18" s="313">
        <f>IF(P18="","",RANK(P18,$P$4:$P$33,1))</f>
        <v>13</v>
      </c>
      <c r="R18" s="315">
        <f>IF(Q18="","",SUM(Q18,J18))</f>
        <v>28</v>
      </c>
      <c r="S18" s="235">
        <v>15</v>
      </c>
      <c r="T18" s="237">
        <f>IF(S18="","",VLOOKUP(S18,'Bodové hodnocení'!$A$1:$B$36,2,FALSE))</f>
        <v>2</v>
      </c>
      <c r="AB18" s="38"/>
    </row>
    <row r="19" spans="1:28" ht="15.95" customHeight="1" thickBot="1" x14ac:dyDescent="0.25">
      <c r="A19" s="253"/>
      <c r="B19" s="242"/>
      <c r="C19" s="203" t="s">
        <v>68</v>
      </c>
      <c r="D19" s="201"/>
      <c r="E19" s="201"/>
      <c r="F19" s="201"/>
      <c r="G19" s="206" t="str">
        <f t="shared" si="0"/>
        <v/>
      </c>
      <c r="H19" s="308"/>
      <c r="I19" s="310"/>
      <c r="J19" s="252"/>
      <c r="K19" s="65" t="s">
        <v>68</v>
      </c>
      <c r="L19" s="211"/>
      <c r="M19" s="201"/>
      <c r="N19" s="201"/>
      <c r="O19" s="197" t="str">
        <f t="shared" si="1"/>
        <v/>
      </c>
      <c r="P19" s="312"/>
      <c r="Q19" s="314"/>
      <c r="R19" s="315"/>
      <c r="S19" s="236"/>
      <c r="T19" s="238"/>
      <c r="AB19" s="38"/>
    </row>
    <row r="20" spans="1:28" ht="15.95" customHeight="1" thickBot="1" x14ac:dyDescent="0.25">
      <c r="A20" s="240" t="s">
        <v>26</v>
      </c>
      <c r="B20" s="241" t="s">
        <v>14</v>
      </c>
      <c r="C20" s="202" t="s">
        <v>67</v>
      </c>
      <c r="D20" s="193">
        <v>70.335999999999999</v>
      </c>
      <c r="E20" s="204"/>
      <c r="F20" s="204"/>
      <c r="G20" s="205">
        <f t="shared" si="0"/>
        <v>70.335999999999999</v>
      </c>
      <c r="H20" s="307">
        <f>IF(G20="","",MIN(G20,G21))</f>
        <v>70.335999999999999</v>
      </c>
      <c r="I20" s="309">
        <f>IFERROR(IF(H20="","",RANK(H20,$H$4:$H$33,1)),"")</f>
        <v>4</v>
      </c>
      <c r="J20" s="251">
        <f>IFERROR(IF(H20="","",IF(H20="N",(MAX($I$4:$I$33)+1),I20)),"")</f>
        <v>4</v>
      </c>
      <c r="K20" s="66" t="s">
        <v>67</v>
      </c>
      <c r="L20" s="208">
        <v>181.72</v>
      </c>
      <c r="M20" s="193">
        <v>181.85</v>
      </c>
      <c r="N20" s="193">
        <v>60</v>
      </c>
      <c r="O20" s="194">
        <f t="shared" si="1"/>
        <v>241.85</v>
      </c>
      <c r="P20" s="311">
        <f>IF(O20="","",MIN(O21,O20))</f>
        <v>241.85</v>
      </c>
      <c r="Q20" s="313">
        <f>IF(P20="","",RANK(P20,$P$4:$P$33,1))</f>
        <v>7</v>
      </c>
      <c r="R20" s="315">
        <f>IF(Q20="","",SUM(Q20,J20))</f>
        <v>11</v>
      </c>
      <c r="S20" s="235">
        <v>6</v>
      </c>
      <c r="T20" s="237">
        <f>IF(S20="","",VLOOKUP(S20,'Bodové hodnocení'!$A$1:$B$36,2,FALSE))</f>
        <v>11</v>
      </c>
      <c r="AB20" s="38"/>
    </row>
    <row r="21" spans="1:28" ht="15.95" customHeight="1" thickBot="1" x14ac:dyDescent="0.25">
      <c r="A21" s="240"/>
      <c r="B21" s="242"/>
      <c r="C21" s="203" t="s">
        <v>68</v>
      </c>
      <c r="D21" s="196"/>
      <c r="E21" s="196"/>
      <c r="F21" s="196"/>
      <c r="G21" s="206" t="str">
        <f t="shared" si="0"/>
        <v/>
      </c>
      <c r="H21" s="308"/>
      <c r="I21" s="310"/>
      <c r="J21" s="252"/>
      <c r="K21" s="64" t="s">
        <v>68</v>
      </c>
      <c r="L21" s="209"/>
      <c r="M21" s="196"/>
      <c r="N21" s="196"/>
      <c r="O21" s="197" t="str">
        <f t="shared" si="1"/>
        <v/>
      </c>
      <c r="P21" s="312"/>
      <c r="Q21" s="314"/>
      <c r="R21" s="315"/>
      <c r="S21" s="236"/>
      <c r="T21" s="238"/>
    </row>
    <row r="22" spans="1:28" ht="15.95" customHeight="1" thickBot="1" x14ac:dyDescent="0.25">
      <c r="A22" s="239" t="s">
        <v>27</v>
      </c>
      <c r="B22" s="241" t="s">
        <v>79</v>
      </c>
      <c r="C22" s="202" t="s">
        <v>67</v>
      </c>
      <c r="D22" s="199">
        <v>60.49</v>
      </c>
      <c r="E22" s="207"/>
      <c r="F22" s="207">
        <v>10</v>
      </c>
      <c r="G22" s="205">
        <f t="shared" si="0"/>
        <v>70.490000000000009</v>
      </c>
      <c r="H22" s="307">
        <f>IF(G22="","",MIN(G22,G23))</f>
        <v>70.490000000000009</v>
      </c>
      <c r="I22" s="309">
        <f>IFERROR(IF(H22="","",RANK(H22,$H$4:$H$33,1)),"")</f>
        <v>5</v>
      </c>
      <c r="J22" s="251">
        <f>IFERROR(IF(H22="","",IF(H22="N",(MAX($I$4:$I$33)+1),I22)),"")</f>
        <v>5</v>
      </c>
      <c r="K22" s="63" t="s">
        <v>67</v>
      </c>
      <c r="L22" s="210">
        <v>178.68</v>
      </c>
      <c r="M22" s="199">
        <v>178.81</v>
      </c>
      <c r="N22" s="199">
        <v>20</v>
      </c>
      <c r="O22" s="194">
        <f t="shared" si="1"/>
        <v>198.81</v>
      </c>
      <c r="P22" s="311">
        <f>IF(O22="","",MIN(O23,O22))</f>
        <v>198.81</v>
      </c>
      <c r="Q22" s="313">
        <f>IF(P22="","",RANK(P22,$P$4:$P$33,1))</f>
        <v>4</v>
      </c>
      <c r="R22" s="315">
        <f>IF(Q22="","",SUM(Q22,J22))</f>
        <v>9</v>
      </c>
      <c r="S22" s="235">
        <v>3</v>
      </c>
      <c r="T22" s="237">
        <f>IF(S22="","",VLOOKUP(S22,'Bodové hodnocení'!$A$1:$B$36,2,FALSE))</f>
        <v>14</v>
      </c>
    </row>
    <row r="23" spans="1:28" ht="15.95" customHeight="1" thickBot="1" x14ac:dyDescent="0.25">
      <c r="A23" s="240"/>
      <c r="B23" s="242"/>
      <c r="C23" s="203" t="s">
        <v>68</v>
      </c>
      <c r="D23" s="201"/>
      <c r="E23" s="201"/>
      <c r="F23" s="201"/>
      <c r="G23" s="206" t="str">
        <f t="shared" si="0"/>
        <v/>
      </c>
      <c r="H23" s="308"/>
      <c r="I23" s="310"/>
      <c r="J23" s="252"/>
      <c r="K23" s="64" t="s">
        <v>68</v>
      </c>
      <c r="L23" s="211"/>
      <c r="M23" s="201"/>
      <c r="N23" s="201"/>
      <c r="O23" s="197" t="str">
        <f t="shared" si="1"/>
        <v/>
      </c>
      <c r="P23" s="312"/>
      <c r="Q23" s="314"/>
      <c r="R23" s="315"/>
      <c r="S23" s="236"/>
      <c r="T23" s="238"/>
    </row>
    <row r="24" spans="1:28" ht="14.45" customHeight="1" thickBot="1" x14ac:dyDescent="0.25">
      <c r="A24" s="239" t="s">
        <v>28</v>
      </c>
      <c r="B24" s="241" t="s">
        <v>17</v>
      </c>
      <c r="C24" s="202" t="s">
        <v>67</v>
      </c>
      <c r="D24" s="193">
        <v>98.79</v>
      </c>
      <c r="E24" s="204"/>
      <c r="F24" s="193">
        <v>10</v>
      </c>
      <c r="G24" s="205">
        <f t="shared" si="0"/>
        <v>108.79</v>
      </c>
      <c r="H24" s="307">
        <f>IF(G24="","",MIN(G24,G25))</f>
        <v>108.79</v>
      </c>
      <c r="I24" s="309">
        <f>IFERROR(IF(H24="","",RANK(H24,$H$4:$H$33,1)),"")</f>
        <v>14</v>
      </c>
      <c r="J24" s="251">
        <f>IFERROR(IF(H24="","",IF(H24="N",(MAX($I$4:$I$33)+1),I24)),"")</f>
        <v>14</v>
      </c>
      <c r="K24" s="63" t="s">
        <v>67</v>
      </c>
      <c r="L24" s="208">
        <v>195.44</v>
      </c>
      <c r="M24" s="193">
        <v>195.59</v>
      </c>
      <c r="N24" s="193">
        <v>60</v>
      </c>
      <c r="O24" s="194">
        <f t="shared" si="1"/>
        <v>255.59</v>
      </c>
      <c r="P24" s="311">
        <f>IF(O24="","",MIN(O25,O24))</f>
        <v>255.59</v>
      </c>
      <c r="Q24" s="313">
        <f>IF(P24="","",RANK(P24,$P$4:$P$33,1))</f>
        <v>8</v>
      </c>
      <c r="R24" s="315">
        <f>IF(Q24="","",SUM(Q24,J24))</f>
        <v>22</v>
      </c>
      <c r="S24" s="235">
        <f>IF(R24="","",RANK(R24,$R$4:$R$33,1))</f>
        <v>12</v>
      </c>
      <c r="T24" s="237">
        <f>IF(S24="","",VLOOKUP(S24,'Bodové hodnocení'!$A$1:$B$36,2,FALSE))</f>
        <v>5</v>
      </c>
    </row>
    <row r="25" spans="1:28" ht="15.95" customHeight="1" thickBot="1" x14ac:dyDescent="0.25">
      <c r="A25" s="240"/>
      <c r="B25" s="242"/>
      <c r="C25" s="203" t="s">
        <v>68</v>
      </c>
      <c r="D25" s="196"/>
      <c r="E25" s="196"/>
      <c r="F25" s="196"/>
      <c r="G25" s="206" t="str">
        <f t="shared" si="0"/>
        <v/>
      </c>
      <c r="H25" s="308"/>
      <c r="I25" s="310"/>
      <c r="J25" s="252"/>
      <c r="K25" s="64" t="s">
        <v>68</v>
      </c>
      <c r="L25" s="209"/>
      <c r="M25" s="196"/>
      <c r="N25" s="196"/>
      <c r="O25" s="197" t="str">
        <f t="shared" si="1"/>
        <v/>
      </c>
      <c r="P25" s="312"/>
      <c r="Q25" s="314"/>
      <c r="R25" s="315"/>
      <c r="S25" s="236"/>
      <c r="T25" s="238"/>
    </row>
    <row r="26" spans="1:28" ht="15.95" customHeight="1" thickBot="1" x14ac:dyDescent="0.25">
      <c r="A26" s="278" t="s">
        <v>29</v>
      </c>
      <c r="B26" s="241" t="s">
        <v>12</v>
      </c>
      <c r="C26" s="202" t="s">
        <v>67</v>
      </c>
      <c r="D26" s="199">
        <v>71.093000000000004</v>
      </c>
      <c r="E26" s="207"/>
      <c r="F26" s="207"/>
      <c r="G26" s="205">
        <f t="shared" si="0"/>
        <v>71.093000000000004</v>
      </c>
      <c r="H26" s="307">
        <f>IF(G26="","",MIN(G26,G27))</f>
        <v>71.093000000000004</v>
      </c>
      <c r="I26" s="309">
        <f>IFERROR(IF(H26="","",RANK(H26,$H$4:$H$33,1)),"")</f>
        <v>6</v>
      </c>
      <c r="J26" s="251">
        <f>IFERROR(IF(H26="","",IF(H26="N",(MAX($I$4:$I$33)+1),I26)),"")</f>
        <v>6</v>
      </c>
      <c r="K26" s="63" t="s">
        <v>67</v>
      </c>
      <c r="L26" s="210">
        <v>170.25</v>
      </c>
      <c r="M26" s="199">
        <v>170.59</v>
      </c>
      <c r="N26" s="199">
        <v>20</v>
      </c>
      <c r="O26" s="194">
        <f t="shared" si="1"/>
        <v>190.59</v>
      </c>
      <c r="P26" s="311">
        <f>IF(O26="","",MIN(O27,O26))</f>
        <v>190.59</v>
      </c>
      <c r="Q26" s="313">
        <f>IF(P26="","",RANK(P26,$P$4:$P$33,1))</f>
        <v>3</v>
      </c>
      <c r="R26" s="315">
        <f>IF(Q26="","",SUM(Q26,J26))</f>
        <v>9</v>
      </c>
      <c r="S26" s="235">
        <v>4</v>
      </c>
      <c r="T26" s="237">
        <f>IF(S26="","",VLOOKUP(S26,'Bodové hodnocení'!$A$1:$B$36,2,FALSE))</f>
        <v>13</v>
      </c>
    </row>
    <row r="27" spans="1:28" ht="15.95" customHeight="1" thickBot="1" x14ac:dyDescent="0.25">
      <c r="A27" s="278"/>
      <c r="B27" s="242"/>
      <c r="C27" s="203" t="s">
        <v>68</v>
      </c>
      <c r="D27" s="201"/>
      <c r="E27" s="201"/>
      <c r="F27" s="201"/>
      <c r="G27" s="206" t="str">
        <f t="shared" si="0"/>
        <v/>
      </c>
      <c r="H27" s="308"/>
      <c r="I27" s="310"/>
      <c r="J27" s="252"/>
      <c r="K27" s="65" t="s">
        <v>68</v>
      </c>
      <c r="L27" s="211"/>
      <c r="M27" s="201"/>
      <c r="N27" s="201"/>
      <c r="O27" s="197" t="str">
        <f t="shared" si="1"/>
        <v/>
      </c>
      <c r="P27" s="312"/>
      <c r="Q27" s="314"/>
      <c r="R27" s="315"/>
      <c r="S27" s="236"/>
      <c r="T27" s="238"/>
    </row>
    <row r="28" spans="1:28" ht="15.95" customHeight="1" thickBot="1" x14ac:dyDescent="0.25">
      <c r="A28" s="278" t="s">
        <v>31</v>
      </c>
      <c r="B28" s="241" t="s">
        <v>81</v>
      </c>
      <c r="C28" s="202" t="s">
        <v>67</v>
      </c>
      <c r="D28" s="193">
        <v>55.04</v>
      </c>
      <c r="E28" s="204"/>
      <c r="F28" s="193">
        <v>10</v>
      </c>
      <c r="G28" s="205">
        <f t="shared" si="0"/>
        <v>65.039999999999992</v>
      </c>
      <c r="H28" s="307">
        <f>IF(G28="","",MIN(G28,G29))</f>
        <v>65.039999999999992</v>
      </c>
      <c r="I28" s="309">
        <f>IFERROR(IF(H28="","",RANK(H28,$H$4:$H$33,1)),"")</f>
        <v>2</v>
      </c>
      <c r="J28" s="251">
        <f>IFERROR(IF(H28="","",IF(H28="N",(MAX($I$4:$I$33)+1),I28)),"")</f>
        <v>2</v>
      </c>
      <c r="K28" s="63" t="s">
        <v>67</v>
      </c>
      <c r="L28" s="208">
        <v>222.93</v>
      </c>
      <c r="M28" s="193">
        <v>222.94</v>
      </c>
      <c r="N28" s="193">
        <v>40</v>
      </c>
      <c r="O28" s="194">
        <f t="shared" si="1"/>
        <v>262.94</v>
      </c>
      <c r="P28" s="311">
        <f>IF(O28="","",MIN(O29,O28))</f>
        <v>262.94</v>
      </c>
      <c r="Q28" s="313">
        <f>IF(P28="","",RANK(P28,$P$4:$P$33,1))</f>
        <v>9</v>
      </c>
      <c r="R28" s="315">
        <f>IF(Q28="","",SUM(Q28,J28))</f>
        <v>11</v>
      </c>
      <c r="S28" s="235">
        <f>IF(R28="","",RANK(R28,$R$4:$R$33,1))</f>
        <v>5</v>
      </c>
      <c r="T28" s="237">
        <f>IF(S28="","",VLOOKUP(S28,'Bodové hodnocení'!$A$1:$B$36,2,FALSE))</f>
        <v>12</v>
      </c>
    </row>
    <row r="29" spans="1:28" ht="15.95" customHeight="1" thickBot="1" x14ac:dyDescent="0.25">
      <c r="A29" s="278"/>
      <c r="B29" s="242"/>
      <c r="C29" s="203" t="s">
        <v>68</v>
      </c>
      <c r="D29" s="196"/>
      <c r="E29" s="196"/>
      <c r="F29" s="196"/>
      <c r="G29" s="206" t="str">
        <f t="shared" si="0"/>
        <v/>
      </c>
      <c r="H29" s="308"/>
      <c r="I29" s="310"/>
      <c r="J29" s="252"/>
      <c r="K29" s="65" t="s">
        <v>68</v>
      </c>
      <c r="L29" s="209"/>
      <c r="M29" s="196"/>
      <c r="N29" s="196"/>
      <c r="O29" s="197" t="str">
        <f t="shared" si="1"/>
        <v/>
      </c>
      <c r="P29" s="312"/>
      <c r="Q29" s="314"/>
      <c r="R29" s="315"/>
      <c r="S29" s="236"/>
      <c r="T29" s="238"/>
    </row>
    <row r="30" spans="1:28" ht="15.95" customHeight="1" thickBot="1" x14ac:dyDescent="0.25">
      <c r="A30" s="278" t="s">
        <v>45</v>
      </c>
      <c r="B30" s="241" t="s">
        <v>24</v>
      </c>
      <c r="C30" s="202" t="s">
        <v>67</v>
      </c>
      <c r="D30" s="199">
        <v>73.451999999999998</v>
      </c>
      <c r="E30" s="207"/>
      <c r="F30" s="207"/>
      <c r="G30" s="205">
        <f t="shared" si="0"/>
        <v>73.451999999999998</v>
      </c>
      <c r="H30" s="307">
        <f>IF(G30="","",MIN(G30,G31))</f>
        <v>73.451999999999998</v>
      </c>
      <c r="I30" s="309">
        <f>IFERROR(IF(H30="","",RANK(H30,$H$4:$H$33,1)),"")</f>
        <v>7</v>
      </c>
      <c r="J30" s="251">
        <f>IFERROR(IF(H30="","",IF(H30="N",(MAX($I$4:$I$33)+1),I30)),"")</f>
        <v>7</v>
      </c>
      <c r="K30" s="63" t="s">
        <v>67</v>
      </c>
      <c r="L30" s="210">
        <v>223.79</v>
      </c>
      <c r="M30" s="199">
        <v>224.19</v>
      </c>
      <c r="N30" s="199">
        <v>60</v>
      </c>
      <c r="O30" s="194">
        <f t="shared" si="1"/>
        <v>284.19</v>
      </c>
      <c r="P30" s="311">
        <f>IF(O30="","",MIN(O31,O30))</f>
        <v>284.19</v>
      </c>
      <c r="Q30" s="313">
        <f>IF(P30="","",RANK(P30,$P$4:$P$33,1))</f>
        <v>12</v>
      </c>
      <c r="R30" s="315">
        <f>IF(Q30="","",SUM(Q30,J30))</f>
        <v>19</v>
      </c>
      <c r="S30" s="235">
        <f>IF(R30="","",RANK(R30,$R$4:$R$33,1))</f>
        <v>9</v>
      </c>
      <c r="T30" s="237">
        <f>IF(S30="","",VLOOKUP(S30,'Bodové hodnocení'!$A$1:$B$36,2,FALSE))</f>
        <v>8</v>
      </c>
    </row>
    <row r="31" spans="1:28" ht="15.95" customHeight="1" thickBot="1" x14ac:dyDescent="0.25">
      <c r="A31" s="278"/>
      <c r="B31" s="242"/>
      <c r="C31" s="203" t="s">
        <v>68</v>
      </c>
      <c r="D31" s="201"/>
      <c r="E31" s="201"/>
      <c r="F31" s="201"/>
      <c r="G31" s="206" t="str">
        <f t="shared" si="0"/>
        <v/>
      </c>
      <c r="H31" s="308"/>
      <c r="I31" s="310"/>
      <c r="J31" s="252"/>
      <c r="K31" s="65" t="s">
        <v>68</v>
      </c>
      <c r="L31" s="211"/>
      <c r="M31" s="201"/>
      <c r="N31" s="201"/>
      <c r="O31" s="197" t="str">
        <f t="shared" si="1"/>
        <v/>
      </c>
      <c r="P31" s="312"/>
      <c r="Q31" s="314"/>
      <c r="R31" s="315"/>
      <c r="S31" s="236"/>
      <c r="T31" s="238"/>
    </row>
    <row r="32" spans="1:28" ht="15.95" customHeight="1" thickBot="1" x14ac:dyDescent="0.25">
      <c r="A32" s="278" t="s">
        <v>54</v>
      </c>
      <c r="B32" s="241" t="s">
        <v>82</v>
      </c>
      <c r="C32" s="202" t="s">
        <v>67</v>
      </c>
      <c r="D32" s="193">
        <v>83.465000000000003</v>
      </c>
      <c r="E32" s="204"/>
      <c r="F32" s="193">
        <v>10</v>
      </c>
      <c r="G32" s="205">
        <f t="shared" si="0"/>
        <v>93.465000000000003</v>
      </c>
      <c r="H32" s="307">
        <f>IF(G32="","",MIN(G32,G33))</f>
        <v>93.465000000000003</v>
      </c>
      <c r="I32" s="309">
        <f>IFERROR(IF(H32="","",RANK(H32,$H$4:$H$33,1)),"")</f>
        <v>11</v>
      </c>
      <c r="J32" s="251">
        <f>IFERROR(IF(H32="","",IF(H32="N",(MAX($I$4:$I$33)+1),I32)),"")</f>
        <v>11</v>
      </c>
      <c r="K32" s="63" t="s">
        <v>67</v>
      </c>
      <c r="L32" s="208">
        <v>330.91</v>
      </c>
      <c r="M32" s="193">
        <v>330.98</v>
      </c>
      <c r="N32" s="193">
        <v>40</v>
      </c>
      <c r="O32" s="194">
        <f t="shared" si="1"/>
        <v>370.98</v>
      </c>
      <c r="P32" s="311">
        <f>IF(O32="","",MIN(O33,O32))</f>
        <v>370.98</v>
      </c>
      <c r="Q32" s="313">
        <f>IF(P32="","",RANK(P32,$P$4:$P$33,1))</f>
        <v>14</v>
      </c>
      <c r="R32" s="315">
        <f>IF(Q32="","",SUM(Q32,J32))</f>
        <v>25</v>
      </c>
      <c r="S32" s="235">
        <f>IF(R32="","",RANK(R32,$R$4:$R$33,1))</f>
        <v>13</v>
      </c>
      <c r="T32" s="237">
        <f>IF(S32="","",VLOOKUP(S32,'Bodové hodnocení'!$A$1:$B$36,2,FALSE))</f>
        <v>4</v>
      </c>
    </row>
    <row r="33" spans="1:20" ht="15.95" customHeight="1" thickBot="1" x14ac:dyDescent="0.25">
      <c r="A33" s="279"/>
      <c r="B33" s="280"/>
      <c r="C33" s="212" t="s">
        <v>68</v>
      </c>
      <c r="D33" s="213"/>
      <c r="E33" s="213"/>
      <c r="F33" s="213"/>
      <c r="G33" s="214" t="str">
        <f t="shared" si="0"/>
        <v/>
      </c>
      <c r="H33" s="318"/>
      <c r="I33" s="319"/>
      <c r="J33" s="283"/>
      <c r="K33" s="67" t="s">
        <v>68</v>
      </c>
      <c r="L33" s="215"/>
      <c r="M33" s="213"/>
      <c r="N33" s="213"/>
      <c r="O33" s="216" t="str">
        <f t="shared" si="1"/>
        <v/>
      </c>
      <c r="P33" s="320"/>
      <c r="Q33" s="321"/>
      <c r="R33" s="322"/>
      <c r="S33" s="291"/>
      <c r="T33" s="292"/>
    </row>
    <row r="34" spans="1:20" ht="16.5" thickTop="1" thickBot="1" x14ac:dyDescent="0.25"/>
    <row r="35" spans="1:20" s="73" customFormat="1" ht="22.5" customHeight="1" thickTop="1" thickBot="1" x14ac:dyDescent="0.25">
      <c r="A35" s="268" t="s">
        <v>77</v>
      </c>
      <c r="B35" s="269"/>
      <c r="C35" s="260" t="s">
        <v>32</v>
      </c>
      <c r="D35" s="261"/>
      <c r="E35" s="261"/>
      <c r="F35" s="261"/>
      <c r="G35" s="261"/>
      <c r="H35" s="261"/>
      <c r="I35" s="261"/>
      <c r="J35" s="74"/>
      <c r="K35" s="284" t="s">
        <v>83</v>
      </c>
      <c r="L35" s="262"/>
      <c r="M35" s="262"/>
      <c r="N35" s="262"/>
      <c r="O35" s="262"/>
      <c r="P35" s="262"/>
      <c r="Q35" s="285"/>
      <c r="R35" s="270" t="s">
        <v>33</v>
      </c>
      <c r="S35" s="272" t="s">
        <v>91</v>
      </c>
      <c r="T35" s="274" t="s">
        <v>34</v>
      </c>
    </row>
    <row r="36" spans="1:20" s="85" customFormat="1" ht="36.6" customHeight="1" thickBot="1" x14ac:dyDescent="0.25">
      <c r="A36" s="75" t="s">
        <v>35</v>
      </c>
      <c r="B36" s="105" t="s">
        <v>2</v>
      </c>
      <c r="C36" s="77"/>
      <c r="D36" s="110" t="s">
        <v>38</v>
      </c>
      <c r="E36" s="110" t="s">
        <v>39</v>
      </c>
      <c r="F36" s="110" t="s">
        <v>40</v>
      </c>
      <c r="G36" s="110" t="s">
        <v>43</v>
      </c>
      <c r="H36" s="110" t="s">
        <v>36</v>
      </c>
      <c r="I36" s="108"/>
      <c r="J36" s="109" t="s">
        <v>37</v>
      </c>
      <c r="K36" s="78"/>
      <c r="L36" s="110" t="s">
        <v>38</v>
      </c>
      <c r="M36" s="110" t="s">
        <v>39</v>
      </c>
      <c r="N36" s="110" t="s">
        <v>40</v>
      </c>
      <c r="O36" s="110" t="s">
        <v>43</v>
      </c>
      <c r="P36" s="110" t="s">
        <v>36</v>
      </c>
      <c r="Q36" s="82" t="s">
        <v>37</v>
      </c>
      <c r="R36" s="286"/>
      <c r="S36" s="273"/>
      <c r="T36" s="293"/>
    </row>
    <row r="37" spans="1:20" ht="15.75" thickBot="1" x14ac:dyDescent="0.25">
      <c r="A37" s="239" t="s">
        <v>16</v>
      </c>
      <c r="B37" s="323" t="s">
        <v>17</v>
      </c>
      <c r="C37" s="63" t="s">
        <v>67</v>
      </c>
      <c r="D37" s="192">
        <v>53.537999999999997</v>
      </c>
      <c r="E37" s="204"/>
      <c r="F37" s="204"/>
      <c r="G37" s="204">
        <v>53.537999999999997</v>
      </c>
      <c r="H37" s="324">
        <f>IF(G37="","",MIN(G37,G38))</f>
        <v>53.537999999999997</v>
      </c>
      <c r="I37" s="249">
        <f>IFERROR(IF(H37="","",RANK(H37,$H$37:$H$70,1)),"")</f>
        <v>9</v>
      </c>
      <c r="J37" s="251">
        <f>IFERROR(IF(H37="","",IF(H37="N",(MAX($I$37:$I$70)+1),I37)),"")</f>
        <v>9</v>
      </c>
      <c r="K37" s="68" t="s">
        <v>67</v>
      </c>
      <c r="L37" s="192">
        <v>131.91</v>
      </c>
      <c r="M37" s="193">
        <v>131.96</v>
      </c>
      <c r="N37" s="193">
        <v>20</v>
      </c>
      <c r="O37" s="194">
        <f>IF(L37="","",MAX(L37,M37)+N37)</f>
        <v>151.96</v>
      </c>
      <c r="P37" s="326">
        <f>IF(O37="","",MIN(O38,O37))</f>
        <v>151.96</v>
      </c>
      <c r="Q37" s="328">
        <f>IF(P37="","",RANK(P37,$P$37:$P$70,1))</f>
        <v>9</v>
      </c>
      <c r="R37" s="234">
        <f>IF(Q37="","",SUM(Q37,J37))</f>
        <v>18</v>
      </c>
      <c r="S37" s="235">
        <f>IF(R37="","",RANK(R37,$R$37:$R$70,1))</f>
        <v>9</v>
      </c>
      <c r="T37" s="237">
        <f>IF(S37="","",VLOOKUP(S37,'Bodové hodnocení'!$A$1:$B$36,2,FALSE))</f>
        <v>8</v>
      </c>
    </row>
    <row r="38" spans="1:20" ht="15.75" thickBot="1" x14ac:dyDescent="0.25">
      <c r="A38" s="240"/>
      <c r="B38" s="323"/>
      <c r="C38" s="65" t="s">
        <v>68</v>
      </c>
      <c r="D38" s="195"/>
      <c r="E38" s="196"/>
      <c r="F38" s="196"/>
      <c r="G38" s="196"/>
      <c r="H38" s="325"/>
      <c r="I38" s="250"/>
      <c r="J38" s="252"/>
      <c r="K38" s="69" t="s">
        <v>68</v>
      </c>
      <c r="L38" s="195"/>
      <c r="M38" s="196"/>
      <c r="N38" s="196"/>
      <c r="O38" s="197" t="str">
        <f>IF(L38="","",MAX(L38,M38)+N38)</f>
        <v/>
      </c>
      <c r="P38" s="327"/>
      <c r="Q38" s="329"/>
      <c r="R38" s="234"/>
      <c r="S38" s="236"/>
      <c r="T38" s="238"/>
    </row>
    <row r="39" spans="1:20" ht="16.5" customHeight="1" thickBot="1" x14ac:dyDescent="0.25">
      <c r="A39" s="239" t="s">
        <v>18</v>
      </c>
      <c r="B39" s="330" t="s">
        <v>53</v>
      </c>
      <c r="C39" s="63" t="s">
        <v>67</v>
      </c>
      <c r="D39" s="198">
        <v>41.689</v>
      </c>
      <c r="E39" s="207"/>
      <c r="F39" s="207"/>
      <c r="G39" s="207">
        <v>41.689</v>
      </c>
      <c r="H39" s="324">
        <f>IF(G39="","",MIN(G39,G40))</f>
        <v>41.689</v>
      </c>
      <c r="I39" s="249">
        <f>IFERROR(IF(H39="","",RANK(H39,$H$37:$H$70,1)),"")</f>
        <v>2</v>
      </c>
      <c r="J39" s="251">
        <f>IFERROR(IF(H39="","",IF(H39="N",(MAX($I$37:$I$70)+1),I39)),"")</f>
        <v>2</v>
      </c>
      <c r="K39" s="68" t="s">
        <v>67</v>
      </c>
      <c r="L39" s="198">
        <v>111.49</v>
      </c>
      <c r="M39" s="199">
        <v>111.47</v>
      </c>
      <c r="N39" s="199">
        <v>20</v>
      </c>
      <c r="O39" s="194">
        <f t="shared" ref="O39:O70" si="2">IF(L39="","",MAX(L39,M39)+N39)</f>
        <v>131.49</v>
      </c>
      <c r="P39" s="326">
        <f>IF(O39="","",MIN(O40,O39))</f>
        <v>131.49</v>
      </c>
      <c r="Q39" s="328">
        <f>IF(P39="","",RANK(P39,$P$37:$P$70,1))</f>
        <v>6</v>
      </c>
      <c r="R39" s="234">
        <f>IF(Q39="","",SUM(Q39,J39))</f>
        <v>8</v>
      </c>
      <c r="S39" s="235">
        <f>IF(R39="","",RANK(R39,$R$37:$R$70,1))</f>
        <v>2</v>
      </c>
      <c r="T39" s="237">
        <f>IF(S39="","",VLOOKUP(S39,'Bodové hodnocení'!$A$1:$B$36,2,FALSE))</f>
        <v>15</v>
      </c>
    </row>
    <row r="40" spans="1:20" ht="16.5" customHeight="1" thickBot="1" x14ac:dyDescent="0.25">
      <c r="A40" s="253"/>
      <c r="B40" s="330"/>
      <c r="C40" s="65" t="s">
        <v>68</v>
      </c>
      <c r="D40" s="200"/>
      <c r="E40" s="201"/>
      <c r="F40" s="201"/>
      <c r="G40" s="201"/>
      <c r="H40" s="325"/>
      <c r="I40" s="250"/>
      <c r="J40" s="252"/>
      <c r="K40" s="70" t="s">
        <v>68</v>
      </c>
      <c r="L40" s="200"/>
      <c r="M40" s="201"/>
      <c r="N40" s="201"/>
      <c r="O40" s="197" t="str">
        <f t="shared" si="2"/>
        <v/>
      </c>
      <c r="P40" s="327"/>
      <c r="Q40" s="329"/>
      <c r="R40" s="234"/>
      <c r="S40" s="236"/>
      <c r="T40" s="238"/>
    </row>
    <row r="41" spans="1:20" ht="16.5" customHeight="1" thickBot="1" x14ac:dyDescent="0.25">
      <c r="A41" s="240" t="s">
        <v>19</v>
      </c>
      <c r="B41" s="323" t="s">
        <v>14</v>
      </c>
      <c r="C41" s="63" t="s">
        <v>67</v>
      </c>
      <c r="D41" s="192">
        <v>51.85</v>
      </c>
      <c r="E41" s="204"/>
      <c r="F41" s="204"/>
      <c r="G41" s="204">
        <v>51.85</v>
      </c>
      <c r="H41" s="324">
        <f>IF(G41="","",MIN(G41,G42))</f>
        <v>51.85</v>
      </c>
      <c r="I41" s="249">
        <f>IFERROR(IF(H41="","",RANK(H41,$H$37:$H$70,1)),"")</f>
        <v>8</v>
      </c>
      <c r="J41" s="251">
        <f>IFERROR(IF(H41="","",IF(H41="N",(MAX($I$37:$I$70)+1),I41)),"")</f>
        <v>8</v>
      </c>
      <c r="K41" s="71" t="s">
        <v>67</v>
      </c>
      <c r="L41" s="192">
        <v>116.08</v>
      </c>
      <c r="M41" s="193">
        <v>116.5</v>
      </c>
      <c r="N41" s="193">
        <v>20</v>
      </c>
      <c r="O41" s="194">
        <f t="shared" si="2"/>
        <v>136.5</v>
      </c>
      <c r="P41" s="326">
        <f>IF(O41="","",MIN(O42,O41))</f>
        <v>136.5</v>
      </c>
      <c r="Q41" s="328">
        <f>IF(P41="","",RANK(P41,$P$37:$P$70,1))</f>
        <v>7</v>
      </c>
      <c r="R41" s="234">
        <f>IF(Q41="","",SUM(Q41,J41))</f>
        <v>15</v>
      </c>
      <c r="S41" s="235">
        <f>IF(R41="","",RANK(R41,$R$37:$R$70,1))</f>
        <v>8</v>
      </c>
      <c r="T41" s="237">
        <f>IF(S41="","",VLOOKUP(S41,'Bodové hodnocení'!$A$1:$B$36,2,FALSE))</f>
        <v>9</v>
      </c>
    </row>
    <row r="42" spans="1:20" ht="16.5" customHeight="1" thickBot="1" x14ac:dyDescent="0.25">
      <c r="A42" s="240"/>
      <c r="B42" s="323"/>
      <c r="C42" s="65" t="s">
        <v>68</v>
      </c>
      <c r="D42" s="219">
        <v>87.867999999999995</v>
      </c>
      <c r="E42" s="196"/>
      <c r="F42" s="220">
        <v>20</v>
      </c>
      <c r="G42" s="196">
        <v>107.86799999999999</v>
      </c>
      <c r="H42" s="325"/>
      <c r="I42" s="250"/>
      <c r="J42" s="252"/>
      <c r="K42" s="69" t="s">
        <v>68</v>
      </c>
      <c r="L42" s="219">
        <v>203.63</v>
      </c>
      <c r="M42" s="220">
        <v>204.13</v>
      </c>
      <c r="N42" s="220">
        <v>40</v>
      </c>
      <c r="O42" s="197">
        <f t="shared" si="2"/>
        <v>244.13</v>
      </c>
      <c r="P42" s="327"/>
      <c r="Q42" s="329"/>
      <c r="R42" s="234"/>
      <c r="S42" s="236"/>
      <c r="T42" s="238"/>
    </row>
    <row r="43" spans="1:20" ht="16.5" customHeight="1" thickBot="1" x14ac:dyDescent="0.25">
      <c r="A43" s="239" t="s">
        <v>20</v>
      </c>
      <c r="B43" s="330" t="s">
        <v>6</v>
      </c>
      <c r="C43" s="63" t="s">
        <v>67</v>
      </c>
      <c r="D43" s="198">
        <v>40.936999999999998</v>
      </c>
      <c r="E43" s="207"/>
      <c r="F43" s="207"/>
      <c r="G43" s="207">
        <v>40.936999999999998</v>
      </c>
      <c r="H43" s="324">
        <f>IF(G43="","",MIN(G43,G44))</f>
        <v>40.936999999999998</v>
      </c>
      <c r="I43" s="249">
        <f>IFERROR(IF(H43="","",RANK(H43,$H$37:$H$70,1)),"")</f>
        <v>1</v>
      </c>
      <c r="J43" s="251">
        <f>IFERROR(IF(H43="","",IF(H43="N",(MAX($I$37:$I$70)+1),I43)),"")</f>
        <v>1</v>
      </c>
      <c r="K43" s="68" t="s">
        <v>67</v>
      </c>
      <c r="L43" s="198">
        <v>171.28</v>
      </c>
      <c r="M43" s="199">
        <v>171.35</v>
      </c>
      <c r="N43" s="207"/>
      <c r="O43" s="194">
        <f t="shared" si="2"/>
        <v>171.35</v>
      </c>
      <c r="P43" s="326">
        <f>IF(O43="","",MIN(O44,O43))</f>
        <v>171.35</v>
      </c>
      <c r="Q43" s="328">
        <f>IF(P43="","",RANK(P43,$P$37:$P$70,1))</f>
        <v>10</v>
      </c>
      <c r="R43" s="234">
        <f>IF(Q43="","",SUM(Q43,J43))</f>
        <v>11</v>
      </c>
      <c r="S43" s="235">
        <f>IF(R43="","",RANK(R43,$R$37:$R$70,1))</f>
        <v>6</v>
      </c>
      <c r="T43" s="237">
        <f>IF(S43="","",VLOOKUP(S43,'Bodové hodnocení'!$A$1:$B$36,2,FALSE))</f>
        <v>11</v>
      </c>
    </row>
    <row r="44" spans="1:20" ht="16.5" customHeight="1" thickBot="1" x14ac:dyDescent="0.25">
      <c r="A44" s="253"/>
      <c r="B44" s="330"/>
      <c r="C44" s="65" t="s">
        <v>68</v>
      </c>
      <c r="D44" s="200"/>
      <c r="E44" s="201"/>
      <c r="F44" s="201"/>
      <c r="G44" s="201"/>
      <c r="H44" s="325"/>
      <c r="I44" s="250"/>
      <c r="J44" s="252"/>
      <c r="K44" s="70" t="s">
        <v>68</v>
      </c>
      <c r="L44" s="200"/>
      <c r="M44" s="201"/>
      <c r="N44" s="201"/>
      <c r="O44" s="197" t="str">
        <f t="shared" si="2"/>
        <v/>
      </c>
      <c r="P44" s="327"/>
      <c r="Q44" s="329"/>
      <c r="R44" s="234"/>
      <c r="S44" s="236"/>
      <c r="T44" s="238"/>
    </row>
    <row r="45" spans="1:20" ht="16.5" customHeight="1" thickBot="1" x14ac:dyDescent="0.25">
      <c r="A45" s="240" t="s">
        <v>21</v>
      </c>
      <c r="B45" s="323" t="s">
        <v>80</v>
      </c>
      <c r="C45" s="63" t="s">
        <v>67</v>
      </c>
      <c r="D45" s="192">
        <v>46.784999999999997</v>
      </c>
      <c r="E45" s="204"/>
      <c r="F45" s="204"/>
      <c r="G45" s="204">
        <v>46.784999999999997</v>
      </c>
      <c r="H45" s="324">
        <f>IF(G45="","",MIN(G45,G46))</f>
        <v>46.784999999999997</v>
      </c>
      <c r="I45" s="249">
        <f>IFERROR(IF(H45="","",RANK(H45,$H$37:$H$70,1)),"")</f>
        <v>6</v>
      </c>
      <c r="J45" s="251">
        <f>IFERROR(IF(H45="","",IF(H45="N",(MAX($I$37:$I$70)+1),I45)),"")</f>
        <v>6</v>
      </c>
      <c r="K45" s="71" t="s">
        <v>67</v>
      </c>
      <c r="L45" s="192">
        <v>132.02000000000001</v>
      </c>
      <c r="M45" s="193">
        <v>133.09</v>
      </c>
      <c r="N45" s="193">
        <v>60</v>
      </c>
      <c r="O45" s="194">
        <f t="shared" si="2"/>
        <v>193.09</v>
      </c>
      <c r="P45" s="326">
        <f>IF(O45="","",MIN(O46,O45))</f>
        <v>193.09</v>
      </c>
      <c r="Q45" s="328">
        <f>IF(P45="","",RANK(P45,$P$37:$P$70,1))</f>
        <v>14</v>
      </c>
      <c r="R45" s="234">
        <f>IF(Q45="","",SUM(Q45,J45))</f>
        <v>20</v>
      </c>
      <c r="S45" s="235">
        <f>IF(R45="","",RANK(R45,$R$37:$R$70,1))</f>
        <v>10</v>
      </c>
      <c r="T45" s="237">
        <f>IF(S45="","",VLOOKUP(S45,'Bodové hodnocení'!$A$1:$B$36,2,FALSE))</f>
        <v>7</v>
      </c>
    </row>
    <row r="46" spans="1:20" ht="16.5" customHeight="1" thickBot="1" x14ac:dyDescent="0.25">
      <c r="A46" s="240"/>
      <c r="B46" s="323"/>
      <c r="C46" s="65" t="s">
        <v>68</v>
      </c>
      <c r="D46" s="195"/>
      <c r="E46" s="196"/>
      <c r="F46" s="196"/>
      <c r="G46" s="196"/>
      <c r="H46" s="325"/>
      <c r="I46" s="250"/>
      <c r="J46" s="252"/>
      <c r="K46" s="69" t="s">
        <v>68</v>
      </c>
      <c r="L46" s="195"/>
      <c r="M46" s="196"/>
      <c r="N46" s="196"/>
      <c r="O46" s="197" t="str">
        <f t="shared" si="2"/>
        <v/>
      </c>
      <c r="P46" s="327"/>
      <c r="Q46" s="329"/>
      <c r="R46" s="234"/>
      <c r="S46" s="236"/>
      <c r="T46" s="238"/>
    </row>
    <row r="47" spans="1:20" ht="16.5" customHeight="1" thickBot="1" x14ac:dyDescent="0.25">
      <c r="A47" s="239" t="s">
        <v>22</v>
      </c>
      <c r="B47" s="330" t="s">
        <v>5</v>
      </c>
      <c r="C47" s="63" t="s">
        <v>67</v>
      </c>
      <c r="D47" s="198">
        <v>42.572000000000003</v>
      </c>
      <c r="E47" s="207"/>
      <c r="F47" s="207"/>
      <c r="G47" s="207">
        <v>42.572000000000003</v>
      </c>
      <c r="H47" s="324">
        <f>IF(G47="","",MIN(G47,G48))</f>
        <v>42.572000000000003</v>
      </c>
      <c r="I47" s="249">
        <f>IFERROR(IF(H47="","",RANK(H47,$H$37:$H$70,1)),"")</f>
        <v>3</v>
      </c>
      <c r="J47" s="251">
        <f>IFERROR(IF(H47="","",IF(H47="N",(MAX($I$37:$I$70)+1),I47)),"")</f>
        <v>3</v>
      </c>
      <c r="K47" s="68" t="s">
        <v>67</v>
      </c>
      <c r="L47" s="198">
        <v>125.99</v>
      </c>
      <c r="M47" s="199">
        <v>125.78</v>
      </c>
      <c r="N47" s="207"/>
      <c r="O47" s="194">
        <f t="shared" si="2"/>
        <v>125.99</v>
      </c>
      <c r="P47" s="326">
        <f>IF(O47="","",MIN(O48,O47))</f>
        <v>125.99</v>
      </c>
      <c r="Q47" s="328">
        <f>IF(P47="","",RANK(P47,$P$37:$P$70,1))</f>
        <v>5</v>
      </c>
      <c r="R47" s="234">
        <f>IF(Q47="","",SUM(Q47,J47))</f>
        <v>8</v>
      </c>
      <c r="S47" s="235">
        <v>3</v>
      </c>
      <c r="T47" s="237">
        <f>IF(S47="","",VLOOKUP(S47,'Bodové hodnocení'!$A$1:$B$36,2,FALSE))</f>
        <v>14</v>
      </c>
    </row>
    <row r="48" spans="1:20" ht="16.5" customHeight="1" thickBot="1" x14ac:dyDescent="0.25">
      <c r="A48" s="253"/>
      <c r="B48" s="330"/>
      <c r="C48" s="65" t="s">
        <v>68</v>
      </c>
      <c r="D48" s="200"/>
      <c r="E48" s="201"/>
      <c r="F48" s="201"/>
      <c r="G48" s="201"/>
      <c r="H48" s="325"/>
      <c r="I48" s="250"/>
      <c r="J48" s="252"/>
      <c r="K48" s="70" t="s">
        <v>68</v>
      </c>
      <c r="L48" s="200"/>
      <c r="M48" s="201"/>
      <c r="N48" s="201"/>
      <c r="O48" s="197" t="str">
        <f t="shared" si="2"/>
        <v/>
      </c>
      <c r="P48" s="327"/>
      <c r="Q48" s="329"/>
      <c r="R48" s="234"/>
      <c r="S48" s="236"/>
      <c r="T48" s="238"/>
    </row>
    <row r="49" spans="1:20" ht="16.5" customHeight="1" thickBot="1" x14ac:dyDescent="0.25">
      <c r="A49" s="240" t="s">
        <v>23</v>
      </c>
      <c r="B49" s="323" t="s">
        <v>86</v>
      </c>
      <c r="C49" s="63" t="s">
        <v>67</v>
      </c>
      <c r="D49" s="192">
        <v>53.863</v>
      </c>
      <c r="E49" s="204"/>
      <c r="F49" s="204"/>
      <c r="G49" s="204">
        <v>53.863</v>
      </c>
      <c r="H49" s="324">
        <f>IF(G49="","",MIN(G49,G50))</f>
        <v>53.863</v>
      </c>
      <c r="I49" s="249">
        <f>IFERROR(IF(H49="","",RANK(H49,$H$37:$H$70,1)),"")</f>
        <v>10</v>
      </c>
      <c r="J49" s="251">
        <f>IFERROR(IF(H49="","",IF(H49="N",(MAX($I$37:$I$70)+1),I49)),"")</f>
        <v>10</v>
      </c>
      <c r="K49" s="71" t="s">
        <v>67</v>
      </c>
      <c r="L49" s="192">
        <v>108.43</v>
      </c>
      <c r="M49" s="193">
        <v>108.5</v>
      </c>
      <c r="N49" s="193"/>
      <c r="O49" s="194">
        <f t="shared" si="2"/>
        <v>108.5</v>
      </c>
      <c r="P49" s="326">
        <f>IF(O49="","",MIN(O50,O49))</f>
        <v>108.5</v>
      </c>
      <c r="Q49" s="328">
        <f>IF(P49="","",RANK(P49,$P$37:$P$70,1))</f>
        <v>2</v>
      </c>
      <c r="R49" s="234">
        <f>IF(Q49="","",SUM(Q49,J49))</f>
        <v>12</v>
      </c>
      <c r="S49" s="235">
        <f>IF(R49="","",RANK(R49,$R$37:$R$70,1))</f>
        <v>7</v>
      </c>
      <c r="T49" s="237">
        <f>IF(S49="","",VLOOKUP(S49,'Bodové hodnocení'!$A$1:$B$36,2,FALSE))</f>
        <v>10</v>
      </c>
    </row>
    <row r="50" spans="1:20" ht="16.5" customHeight="1" thickBot="1" x14ac:dyDescent="0.25">
      <c r="A50" s="240"/>
      <c r="B50" s="323"/>
      <c r="C50" s="65" t="s">
        <v>68</v>
      </c>
      <c r="D50" s="195"/>
      <c r="E50" s="196"/>
      <c r="F50" s="196"/>
      <c r="G50" s="196"/>
      <c r="H50" s="325"/>
      <c r="I50" s="250"/>
      <c r="J50" s="252"/>
      <c r="K50" s="69" t="s">
        <v>68</v>
      </c>
      <c r="L50" s="219"/>
      <c r="M50" s="220"/>
      <c r="N50" s="196"/>
      <c r="O50" s="197" t="str">
        <f t="shared" si="2"/>
        <v/>
      </c>
      <c r="P50" s="327"/>
      <c r="Q50" s="329"/>
      <c r="R50" s="234"/>
      <c r="S50" s="236"/>
      <c r="T50" s="238"/>
    </row>
    <row r="51" spans="1:20" ht="16.5" customHeight="1" thickBot="1" x14ac:dyDescent="0.25">
      <c r="A51" s="239" t="s">
        <v>25</v>
      </c>
      <c r="B51" s="330" t="s">
        <v>10</v>
      </c>
      <c r="C51" s="63" t="s">
        <v>67</v>
      </c>
      <c r="D51" s="198">
        <v>63.966000000000001</v>
      </c>
      <c r="E51" s="207"/>
      <c r="F51" s="199">
        <v>20</v>
      </c>
      <c r="G51" s="207">
        <v>83.965999999999994</v>
      </c>
      <c r="H51" s="324">
        <f>IF(G51="","",MIN(G51,G52))</f>
        <v>83.965999999999994</v>
      </c>
      <c r="I51" s="249">
        <f>IFERROR(IF(H51="","",RANK(H51,$H$37:$H$70,1)),"")</f>
        <v>14</v>
      </c>
      <c r="J51" s="251">
        <f>IFERROR(IF(H51="","",IF(H51="N",(MAX($I$37:$I$70)+1),I51)),"")</f>
        <v>14</v>
      </c>
      <c r="K51" s="68" t="s">
        <v>67</v>
      </c>
      <c r="L51" s="198">
        <v>161.72</v>
      </c>
      <c r="M51" s="199">
        <v>161.94</v>
      </c>
      <c r="N51" s="199">
        <v>20</v>
      </c>
      <c r="O51" s="194">
        <f t="shared" si="2"/>
        <v>181.94</v>
      </c>
      <c r="P51" s="326">
        <f>IF(O51="","",MIN(O52,O51))</f>
        <v>181.94</v>
      </c>
      <c r="Q51" s="328">
        <f>IF(P51="","",RANK(P51,$P$37:$P$70,1))</f>
        <v>11</v>
      </c>
      <c r="R51" s="234">
        <f>IF(Q51="","",SUM(Q51,J51))</f>
        <v>25</v>
      </c>
      <c r="S51" s="235">
        <f>IF(R51="","",RANK(R51,$R$37:$R$70,1))</f>
        <v>12</v>
      </c>
      <c r="T51" s="237">
        <f>IF(S51="","",VLOOKUP(S51,'Bodové hodnocení'!$A$1:$B$36,2,FALSE))</f>
        <v>5</v>
      </c>
    </row>
    <row r="52" spans="1:20" ht="16.5" customHeight="1" thickBot="1" x14ac:dyDescent="0.25">
      <c r="A52" s="253"/>
      <c r="B52" s="330"/>
      <c r="C52" s="65" t="s">
        <v>68</v>
      </c>
      <c r="D52" s="200"/>
      <c r="E52" s="201"/>
      <c r="F52" s="201"/>
      <c r="G52" s="201"/>
      <c r="H52" s="325"/>
      <c r="I52" s="250"/>
      <c r="J52" s="252"/>
      <c r="K52" s="70" t="s">
        <v>68</v>
      </c>
      <c r="L52" s="200"/>
      <c r="M52" s="201"/>
      <c r="N52" s="201"/>
      <c r="O52" s="197" t="str">
        <f t="shared" si="2"/>
        <v/>
      </c>
      <c r="P52" s="327"/>
      <c r="Q52" s="329"/>
      <c r="R52" s="234"/>
      <c r="S52" s="236"/>
      <c r="T52" s="238"/>
    </row>
    <row r="53" spans="1:20" ht="16.5" customHeight="1" thickBot="1" x14ac:dyDescent="0.25">
      <c r="A53" s="240" t="s">
        <v>26</v>
      </c>
      <c r="B53" s="323" t="s">
        <v>93</v>
      </c>
      <c r="C53" s="63" t="s">
        <v>67</v>
      </c>
      <c r="D53" s="192">
        <v>66.338999999999999</v>
      </c>
      <c r="E53" s="204"/>
      <c r="F53" s="193">
        <v>20</v>
      </c>
      <c r="G53" s="204">
        <v>86.338999999999999</v>
      </c>
      <c r="H53" s="324">
        <f>IF(G53="","",MIN(G53,G54))</f>
        <v>86.338999999999999</v>
      </c>
      <c r="I53" s="249">
        <f>IFERROR(IF(H53="","",RANK(H53,$H$37:$H$70,1)),"")</f>
        <v>15</v>
      </c>
      <c r="J53" s="251">
        <f>IFERROR(IF(H53="","",IF(H53="N",(MAX($I$37:$I$70)+1),I53)),"")</f>
        <v>15</v>
      </c>
      <c r="K53" s="71" t="s">
        <v>67</v>
      </c>
      <c r="L53" s="192">
        <v>169.19</v>
      </c>
      <c r="M53" s="193">
        <v>169.46</v>
      </c>
      <c r="N53" s="193">
        <v>20</v>
      </c>
      <c r="O53" s="194">
        <f t="shared" si="2"/>
        <v>189.46</v>
      </c>
      <c r="P53" s="326">
        <f>IF(O53="","",MIN(O54,O53))</f>
        <v>189.46</v>
      </c>
      <c r="Q53" s="328">
        <f>IF(P53="","",RANK(P53,$P$37:$P$70,1))</f>
        <v>13</v>
      </c>
      <c r="R53" s="234">
        <f>IF(Q53="","",SUM(Q53,J53))</f>
        <v>28</v>
      </c>
      <c r="S53" s="235">
        <v>15</v>
      </c>
      <c r="T53" s="237">
        <f>IF(S53="","",VLOOKUP(S53,'Bodové hodnocení'!$A$1:$B$36,2,FALSE))</f>
        <v>2</v>
      </c>
    </row>
    <row r="54" spans="1:20" ht="16.5" customHeight="1" thickBot="1" x14ac:dyDescent="0.25">
      <c r="A54" s="240"/>
      <c r="B54" s="323"/>
      <c r="C54" s="65" t="s">
        <v>68</v>
      </c>
      <c r="D54" s="195"/>
      <c r="E54" s="196"/>
      <c r="F54" s="196"/>
      <c r="G54" s="196"/>
      <c r="H54" s="325"/>
      <c r="I54" s="250"/>
      <c r="J54" s="252"/>
      <c r="K54" s="69" t="s">
        <v>68</v>
      </c>
      <c r="L54" s="195"/>
      <c r="M54" s="196"/>
      <c r="N54" s="196"/>
      <c r="O54" s="197" t="str">
        <f t="shared" si="2"/>
        <v/>
      </c>
      <c r="P54" s="327"/>
      <c r="Q54" s="329"/>
      <c r="R54" s="234"/>
      <c r="S54" s="236"/>
      <c r="T54" s="238"/>
    </row>
    <row r="55" spans="1:20" ht="16.5" customHeight="1" thickBot="1" x14ac:dyDescent="0.25">
      <c r="A55" s="239" t="s">
        <v>27</v>
      </c>
      <c r="B55" s="330" t="s">
        <v>89</v>
      </c>
      <c r="C55" s="63" t="s">
        <v>67</v>
      </c>
      <c r="D55" s="198"/>
      <c r="E55" s="207"/>
      <c r="F55" s="207"/>
      <c r="G55" s="207"/>
      <c r="H55" s="324" t="s">
        <v>90</v>
      </c>
      <c r="I55" s="249" t="str">
        <f>IFERROR(IF(H55="","",RANK(H55,$H$37:$H$70,1)),"")</f>
        <v/>
      </c>
      <c r="J55" s="251">
        <f>IFERROR(IF(H55="","",IF(H55="N",(MAX($I$37:$I$70)+1),I55)),"")</f>
        <v>17</v>
      </c>
      <c r="K55" s="68" t="s">
        <v>67</v>
      </c>
      <c r="L55" s="198">
        <v>185.18</v>
      </c>
      <c r="M55" s="199">
        <v>185.34</v>
      </c>
      <c r="N55" s="207"/>
      <c r="O55" s="194">
        <f t="shared" si="2"/>
        <v>185.34</v>
      </c>
      <c r="P55" s="326">
        <f>IF(O55="","",MIN(O56,O55))</f>
        <v>185.34</v>
      </c>
      <c r="Q55" s="328">
        <f>IF(P55="","",RANK(P55,$P$37:$P$70,1))</f>
        <v>12</v>
      </c>
      <c r="R55" s="234">
        <f>IF(Q55="","",SUM(Q55,J55))</f>
        <v>29</v>
      </c>
      <c r="S55" s="235">
        <f>IF(R55="","",RANK(R55,$R$37:$R$70,1))</f>
        <v>16</v>
      </c>
      <c r="T55" s="237">
        <f>IF(S55="","",VLOOKUP(S55,'Bodové hodnocení'!$A$1:$B$36,2,FALSE))</f>
        <v>1</v>
      </c>
    </row>
    <row r="56" spans="1:20" ht="16.5" customHeight="1" thickBot="1" x14ac:dyDescent="0.25">
      <c r="A56" s="240"/>
      <c r="B56" s="330"/>
      <c r="C56" s="65" t="s">
        <v>68</v>
      </c>
      <c r="D56" s="200"/>
      <c r="E56" s="201"/>
      <c r="F56" s="201"/>
      <c r="G56" s="201"/>
      <c r="H56" s="325"/>
      <c r="I56" s="250"/>
      <c r="J56" s="252"/>
      <c r="K56" s="69" t="s">
        <v>68</v>
      </c>
      <c r="L56" s="200"/>
      <c r="M56" s="201"/>
      <c r="N56" s="201"/>
      <c r="O56" s="197" t="str">
        <f t="shared" si="2"/>
        <v/>
      </c>
      <c r="P56" s="327"/>
      <c r="Q56" s="329"/>
      <c r="R56" s="234"/>
      <c r="S56" s="236"/>
      <c r="T56" s="238"/>
    </row>
    <row r="57" spans="1:20" ht="16.5" customHeight="1" thickBot="1" x14ac:dyDescent="0.25">
      <c r="A57" s="239" t="s">
        <v>28</v>
      </c>
      <c r="B57" s="323" t="s">
        <v>13</v>
      </c>
      <c r="C57" s="63" t="s">
        <v>67</v>
      </c>
      <c r="D57" s="192">
        <v>37.267000000000003</v>
      </c>
      <c r="E57" s="204"/>
      <c r="F57" s="193">
        <v>10</v>
      </c>
      <c r="G57" s="204">
        <v>47.267000000000003</v>
      </c>
      <c r="H57" s="324">
        <f>IF(G57="","",MIN(G57,G58))</f>
        <v>47.267000000000003</v>
      </c>
      <c r="I57" s="249">
        <f>IFERROR(IF(H57="","",RANK(H57,$H$37:$H$70,1)),"")</f>
        <v>7</v>
      </c>
      <c r="J57" s="251">
        <f>IFERROR(IF(H57="","",IF(H57="N",(MAX($I$37:$I$70)+1),I57)),"")</f>
        <v>7</v>
      </c>
      <c r="K57" s="68" t="s">
        <v>67</v>
      </c>
      <c r="L57" s="191">
        <v>107.02</v>
      </c>
      <c r="M57" s="192">
        <v>107</v>
      </c>
      <c r="N57" s="204"/>
      <c r="O57" s="194">
        <f t="shared" si="2"/>
        <v>107.02</v>
      </c>
      <c r="P57" s="326">
        <f>IF(O57="","",MIN(O58,O57))</f>
        <v>107.02</v>
      </c>
      <c r="Q57" s="328">
        <f>IF(P57="","",RANK(P57,$P$37:$P$70,1))</f>
        <v>1</v>
      </c>
      <c r="R57" s="234">
        <f>IF(Q57="","",SUM(Q57,J57))</f>
        <v>8</v>
      </c>
      <c r="S57" s="235">
        <v>4</v>
      </c>
      <c r="T57" s="237">
        <f>IF(S57="","",VLOOKUP(S57,'Bodové hodnocení'!$A$1:$B$36,2,FALSE))</f>
        <v>13</v>
      </c>
    </row>
    <row r="58" spans="1:20" ht="16.5" customHeight="1" thickBot="1" x14ac:dyDescent="0.25">
      <c r="A58" s="240"/>
      <c r="B58" s="323"/>
      <c r="C58" s="65" t="s">
        <v>68</v>
      </c>
      <c r="D58" s="195"/>
      <c r="E58" s="196"/>
      <c r="F58" s="196"/>
      <c r="G58" s="196"/>
      <c r="H58" s="325"/>
      <c r="I58" s="250"/>
      <c r="J58" s="252"/>
      <c r="K58" s="69" t="s">
        <v>68</v>
      </c>
      <c r="L58" s="221"/>
      <c r="M58" s="195"/>
      <c r="N58" s="196"/>
      <c r="O58" s="197" t="str">
        <f t="shared" si="2"/>
        <v/>
      </c>
      <c r="P58" s="327"/>
      <c r="Q58" s="329"/>
      <c r="R58" s="234"/>
      <c r="S58" s="236"/>
      <c r="T58" s="238"/>
    </row>
    <row r="59" spans="1:20" ht="16.5" customHeight="1" thickBot="1" x14ac:dyDescent="0.25">
      <c r="A59" s="278" t="s">
        <v>29</v>
      </c>
      <c r="B59" s="330" t="s">
        <v>12</v>
      </c>
      <c r="C59" s="63" t="s">
        <v>67</v>
      </c>
      <c r="D59" s="198">
        <v>42.676000000000002</v>
      </c>
      <c r="E59" s="207"/>
      <c r="F59" s="207"/>
      <c r="G59" s="207">
        <v>42.676000000000002</v>
      </c>
      <c r="H59" s="324">
        <f>IF(G59="","",MIN(G59,G60))</f>
        <v>42.676000000000002</v>
      </c>
      <c r="I59" s="249">
        <f>IFERROR(IF(H59="","",RANK(H59,$H$37:$H$70,1)),"")</f>
        <v>4</v>
      </c>
      <c r="J59" s="251">
        <f>IFERROR(IF(H59="","",IF(H59="N",(MAX($I$37:$I$70)+1),I59)),"")</f>
        <v>4</v>
      </c>
      <c r="K59" s="68" t="s">
        <v>67</v>
      </c>
      <c r="L59" s="198">
        <v>110.87</v>
      </c>
      <c r="M59" s="199">
        <v>111.04</v>
      </c>
      <c r="N59" s="207"/>
      <c r="O59" s="194">
        <f t="shared" si="2"/>
        <v>111.04</v>
      </c>
      <c r="P59" s="326">
        <f>IF(O59="","",MIN(O60,O59))</f>
        <v>111.04</v>
      </c>
      <c r="Q59" s="328">
        <f>IF(P59="","",RANK(P59,$P$37:$P$70,1))</f>
        <v>3</v>
      </c>
      <c r="R59" s="234">
        <f>IF(Q59="","",SUM(Q59,J59))</f>
        <v>7</v>
      </c>
      <c r="S59" s="235">
        <f>IF(R59="","",RANK(R59,$R$37:$R$70,1))</f>
        <v>1</v>
      </c>
      <c r="T59" s="237">
        <f>IF(S59="","",VLOOKUP(S59,'Bodové hodnocení'!$A$1:$B$36,2,FALSE))</f>
        <v>16</v>
      </c>
    </row>
    <row r="60" spans="1:20" ht="16.5" customHeight="1" thickBot="1" x14ac:dyDescent="0.25">
      <c r="A60" s="278"/>
      <c r="B60" s="330"/>
      <c r="C60" s="65" t="s">
        <v>68</v>
      </c>
      <c r="D60" s="200"/>
      <c r="E60" s="201"/>
      <c r="F60" s="201"/>
      <c r="G60" s="201"/>
      <c r="H60" s="325"/>
      <c r="I60" s="250"/>
      <c r="J60" s="252"/>
      <c r="K60" s="70" t="s">
        <v>68</v>
      </c>
      <c r="L60" s="200"/>
      <c r="M60" s="201"/>
      <c r="N60" s="201"/>
      <c r="O60" s="197" t="str">
        <f t="shared" si="2"/>
        <v/>
      </c>
      <c r="P60" s="327"/>
      <c r="Q60" s="329"/>
      <c r="R60" s="234"/>
      <c r="S60" s="236"/>
      <c r="T60" s="238"/>
    </row>
    <row r="61" spans="1:20" ht="16.5" customHeight="1" thickBot="1" x14ac:dyDescent="0.25">
      <c r="A61" s="278" t="s">
        <v>31</v>
      </c>
      <c r="B61" s="323" t="s">
        <v>7</v>
      </c>
      <c r="C61" s="63" t="s">
        <v>67</v>
      </c>
      <c r="D61" s="192">
        <v>44.514000000000003</v>
      </c>
      <c r="E61" s="204"/>
      <c r="F61" s="204"/>
      <c r="G61" s="204">
        <v>44.514000000000003</v>
      </c>
      <c r="H61" s="324">
        <f>IF(G61="","",MIN(G61,G62))</f>
        <v>44.514000000000003</v>
      </c>
      <c r="I61" s="249">
        <f>IFERROR(IF(H61="","",RANK(H61,$H$37:$H$70,1)),"")</f>
        <v>5</v>
      </c>
      <c r="J61" s="251">
        <f>IFERROR(IF(H61="","",IF(H61="N",(MAX($I$37:$I$70)+1),I61)),"")</f>
        <v>5</v>
      </c>
      <c r="K61" s="68" t="s">
        <v>67</v>
      </c>
      <c r="L61" s="192">
        <v>121.13</v>
      </c>
      <c r="M61" s="193">
        <v>121</v>
      </c>
      <c r="N61" s="193"/>
      <c r="O61" s="194">
        <f t="shared" si="2"/>
        <v>121.13</v>
      </c>
      <c r="P61" s="326">
        <f>IF(O61="","",MIN(O62,O61))</f>
        <v>121.13</v>
      </c>
      <c r="Q61" s="328">
        <f>IF(P61="","",RANK(P61,$P$37:$P$70,1))</f>
        <v>4</v>
      </c>
      <c r="R61" s="234">
        <f>IF(Q61="","",SUM(Q61,J61))</f>
        <v>9</v>
      </c>
      <c r="S61" s="235">
        <f>IF(R61="","",RANK(R61,$R$37:$R$70,1))</f>
        <v>5</v>
      </c>
      <c r="T61" s="237">
        <f>IF(S61="","",VLOOKUP(S61,'Bodové hodnocení'!$A$1:$B$36,2,FALSE))</f>
        <v>12</v>
      </c>
    </row>
    <row r="62" spans="1:20" ht="16.5" customHeight="1" thickBot="1" x14ac:dyDescent="0.25">
      <c r="A62" s="278"/>
      <c r="B62" s="323"/>
      <c r="C62" s="65" t="s">
        <v>68</v>
      </c>
      <c r="D62" s="195"/>
      <c r="E62" s="196"/>
      <c r="F62" s="196"/>
      <c r="G62" s="196"/>
      <c r="H62" s="325"/>
      <c r="I62" s="250"/>
      <c r="J62" s="252"/>
      <c r="K62" s="70" t="s">
        <v>68</v>
      </c>
      <c r="L62" s="195"/>
      <c r="M62" s="196"/>
      <c r="N62" s="196"/>
      <c r="O62" s="197" t="str">
        <f t="shared" si="2"/>
        <v/>
      </c>
      <c r="P62" s="327"/>
      <c r="Q62" s="329"/>
      <c r="R62" s="234"/>
      <c r="S62" s="236"/>
      <c r="T62" s="238"/>
    </row>
    <row r="63" spans="1:20" ht="16.5" customHeight="1" thickBot="1" x14ac:dyDescent="0.25">
      <c r="A63" s="278" t="s">
        <v>45</v>
      </c>
      <c r="B63" s="330" t="s">
        <v>8</v>
      </c>
      <c r="C63" s="63" t="s">
        <v>67</v>
      </c>
      <c r="D63" s="198">
        <v>63.231999999999999</v>
      </c>
      <c r="E63" s="207"/>
      <c r="F63" s="199">
        <v>10</v>
      </c>
      <c r="G63" s="207">
        <v>73.231999999999999</v>
      </c>
      <c r="H63" s="324">
        <f>IF(G63="","",MIN(G63,G64))</f>
        <v>73.231999999999999</v>
      </c>
      <c r="I63" s="249">
        <f>IFERROR(IF(H63="","",RANK(H63,$H$37:$H$70,1)),"")</f>
        <v>13</v>
      </c>
      <c r="J63" s="251">
        <f>IFERROR(IF(H63="","",IF(H63="N",(MAX($I$37:$I$70)+1),I63)),"")</f>
        <v>13</v>
      </c>
      <c r="K63" s="68" t="s">
        <v>67</v>
      </c>
      <c r="L63" s="198">
        <v>170.27</v>
      </c>
      <c r="M63" s="199">
        <v>170.25</v>
      </c>
      <c r="N63" s="199">
        <v>40</v>
      </c>
      <c r="O63" s="194">
        <f t="shared" si="2"/>
        <v>210.27</v>
      </c>
      <c r="P63" s="326">
        <f>IF(O63="","",MIN(O64,O63))</f>
        <v>210.27</v>
      </c>
      <c r="Q63" s="328">
        <f>IF(P63="","",RANK(P63,$P$37:$P$70,1))</f>
        <v>15</v>
      </c>
      <c r="R63" s="234">
        <f>IF(Q63="","",SUM(Q63,J63))</f>
        <v>28</v>
      </c>
      <c r="S63" s="235">
        <f>IF(R63="","",RANK(R63,$R$37:$R$70,1))</f>
        <v>14</v>
      </c>
      <c r="T63" s="237">
        <f>IF(S63="","",VLOOKUP(S63,'Bodové hodnocení'!$A$1:$B$36,2,FALSE))</f>
        <v>3</v>
      </c>
    </row>
    <row r="64" spans="1:20" ht="16.5" customHeight="1" thickBot="1" x14ac:dyDescent="0.25">
      <c r="A64" s="278"/>
      <c r="B64" s="330"/>
      <c r="C64" s="65" t="s">
        <v>68</v>
      </c>
      <c r="D64" s="200"/>
      <c r="E64" s="201"/>
      <c r="F64" s="201"/>
      <c r="G64" s="201"/>
      <c r="H64" s="325"/>
      <c r="I64" s="250"/>
      <c r="J64" s="252"/>
      <c r="K64" s="70" t="s">
        <v>68</v>
      </c>
      <c r="L64" s="200"/>
      <c r="M64" s="201"/>
      <c r="N64" s="201"/>
      <c r="O64" s="197" t="str">
        <f t="shared" si="2"/>
        <v/>
      </c>
      <c r="P64" s="327"/>
      <c r="Q64" s="329"/>
      <c r="R64" s="234"/>
      <c r="S64" s="236"/>
      <c r="T64" s="238"/>
    </row>
    <row r="65" spans="1:20" ht="16.5" customHeight="1" thickBot="1" x14ac:dyDescent="0.25">
      <c r="A65" s="278" t="s">
        <v>54</v>
      </c>
      <c r="B65" s="323" t="s">
        <v>65</v>
      </c>
      <c r="C65" s="63" t="s">
        <v>67</v>
      </c>
      <c r="D65" s="192">
        <v>72.888000000000005</v>
      </c>
      <c r="E65" s="204"/>
      <c r="F65" s="204"/>
      <c r="G65" s="204">
        <v>72.888000000000005</v>
      </c>
      <c r="H65" s="324">
        <f>IF(G65="","",MIN(G65,G66))</f>
        <v>72.888000000000005</v>
      </c>
      <c r="I65" s="249">
        <f>IFERROR(IF(H65="","",RANK(H65,$H$37:$H$70,1)),"")</f>
        <v>12</v>
      </c>
      <c r="J65" s="251">
        <f>IFERROR(IF(H65="","",IF(H65="N",(MAX($I$37:$I$70)+1),I65)),"")</f>
        <v>12</v>
      </c>
      <c r="K65" s="68" t="s">
        <v>67</v>
      </c>
      <c r="L65" s="192">
        <v>138.13</v>
      </c>
      <c r="M65" s="193">
        <v>138.53</v>
      </c>
      <c r="N65" s="204"/>
      <c r="O65" s="194">
        <f t="shared" si="2"/>
        <v>138.53</v>
      </c>
      <c r="P65" s="326">
        <f>IF(O65="","",MIN(O66,O65))</f>
        <v>138.53</v>
      </c>
      <c r="Q65" s="328">
        <f>IF(P65="","",RANK(P65,$P$37:$P$70,1))</f>
        <v>8</v>
      </c>
      <c r="R65" s="234">
        <f>IF(Q65="","",SUM(Q65,J65))</f>
        <v>20</v>
      </c>
      <c r="S65" s="235">
        <v>11</v>
      </c>
      <c r="T65" s="237">
        <f>IF(S65="","",VLOOKUP(S65,'Bodové hodnocení'!$A$1:$B$36,2,FALSE))</f>
        <v>6</v>
      </c>
    </row>
    <row r="66" spans="1:20" ht="16.5" customHeight="1" thickBot="1" x14ac:dyDescent="0.25">
      <c r="A66" s="278"/>
      <c r="B66" s="323"/>
      <c r="C66" s="65" t="s">
        <v>68</v>
      </c>
      <c r="D66" s="195"/>
      <c r="E66" s="196"/>
      <c r="F66" s="196"/>
      <c r="G66" s="196"/>
      <c r="H66" s="325"/>
      <c r="I66" s="250"/>
      <c r="J66" s="252"/>
      <c r="K66" s="70" t="s">
        <v>68</v>
      </c>
      <c r="L66" s="195"/>
      <c r="M66" s="196"/>
      <c r="N66" s="196"/>
      <c r="O66" s="197" t="str">
        <f t="shared" si="2"/>
        <v/>
      </c>
      <c r="P66" s="327"/>
      <c r="Q66" s="329"/>
      <c r="R66" s="234"/>
      <c r="S66" s="236"/>
      <c r="T66" s="238"/>
    </row>
    <row r="67" spans="1:20" ht="16.5" customHeight="1" thickBot="1" x14ac:dyDescent="0.25">
      <c r="A67" s="278" t="s">
        <v>72</v>
      </c>
      <c r="B67" s="330" t="s">
        <v>87</v>
      </c>
      <c r="C67" s="63" t="s">
        <v>67</v>
      </c>
      <c r="D67" s="198">
        <v>47.784999999999997</v>
      </c>
      <c r="E67" s="207"/>
      <c r="F67" s="199">
        <v>10</v>
      </c>
      <c r="G67" s="207">
        <v>57.784999999999997</v>
      </c>
      <c r="H67" s="324">
        <f>IF(G67="","",MIN(G67,G68))</f>
        <v>57.784999999999997</v>
      </c>
      <c r="I67" s="249">
        <f>IFERROR(IF(H67="","",RANK(H67,$H$37:$H$70,1)),"")</f>
        <v>11</v>
      </c>
      <c r="J67" s="251">
        <f>IFERROR(IF(H67="","",IF(H67="N",(MAX($I$37:$I$70)+1),I67)),"")</f>
        <v>11</v>
      </c>
      <c r="K67" s="68" t="s">
        <v>67</v>
      </c>
      <c r="L67" s="198">
        <v>171.33</v>
      </c>
      <c r="M67" s="199">
        <v>171.59</v>
      </c>
      <c r="N67" s="199">
        <v>40</v>
      </c>
      <c r="O67" s="194">
        <f t="shared" si="2"/>
        <v>211.59</v>
      </c>
      <c r="P67" s="326">
        <f>IF(O67="","",MIN(O68,O67))</f>
        <v>211.59</v>
      </c>
      <c r="Q67" s="328">
        <f>IF(P67="","",RANK(P67,$P$37:$P$70,1))</f>
        <v>16</v>
      </c>
      <c r="R67" s="234">
        <f>IF(Q67="","",SUM(Q67,J67))</f>
        <v>27</v>
      </c>
      <c r="S67" s="235">
        <f>IF(R67="","",RANK(R67,$R$37:$R$70,1))</f>
        <v>13</v>
      </c>
      <c r="T67" s="237">
        <f>IF(S67="","",VLOOKUP(S67,'Bodové hodnocení'!$A$1:$B$36,2,FALSE))</f>
        <v>4</v>
      </c>
    </row>
    <row r="68" spans="1:20" ht="16.5" customHeight="1" thickBot="1" x14ac:dyDescent="0.25">
      <c r="A68" s="278"/>
      <c r="B68" s="330"/>
      <c r="C68" s="65" t="s">
        <v>68</v>
      </c>
      <c r="D68" s="200"/>
      <c r="E68" s="201"/>
      <c r="F68" s="201"/>
      <c r="G68" s="201"/>
      <c r="H68" s="325"/>
      <c r="I68" s="250"/>
      <c r="J68" s="252"/>
      <c r="K68" s="70" t="s">
        <v>68</v>
      </c>
      <c r="L68" s="200"/>
      <c r="M68" s="201"/>
      <c r="N68" s="201"/>
      <c r="O68" s="197" t="str">
        <f t="shared" si="2"/>
        <v/>
      </c>
      <c r="P68" s="327"/>
      <c r="Q68" s="329"/>
      <c r="R68" s="234"/>
      <c r="S68" s="236"/>
      <c r="T68" s="238"/>
    </row>
    <row r="69" spans="1:20" ht="16.5" customHeight="1" thickBot="1" x14ac:dyDescent="0.25">
      <c r="A69" s="278" t="s">
        <v>73</v>
      </c>
      <c r="B69" s="323" t="s">
        <v>88</v>
      </c>
      <c r="C69" s="63" t="s">
        <v>67</v>
      </c>
      <c r="D69" s="192">
        <v>68.341999999999999</v>
      </c>
      <c r="E69" s="204"/>
      <c r="F69" s="193">
        <v>30</v>
      </c>
      <c r="G69" s="204">
        <v>98.341999999999999</v>
      </c>
      <c r="H69" s="324">
        <f>IF(G69="","",MIN(G69,G70))</f>
        <v>98.341999999999999</v>
      </c>
      <c r="I69" s="249">
        <f>IFERROR(IF(H69="","",RANK(H69,$H$37:$H$70,1)),"")</f>
        <v>16</v>
      </c>
      <c r="J69" s="251">
        <f>IFERROR(IF(H69="","",IF(H69="N",(MAX($I$37:$I$70)+1),I69)),"")</f>
        <v>16</v>
      </c>
      <c r="K69" s="68" t="s">
        <v>67</v>
      </c>
      <c r="L69" s="192">
        <v>292.17</v>
      </c>
      <c r="M69" s="193">
        <v>292.38</v>
      </c>
      <c r="N69" s="193">
        <v>20</v>
      </c>
      <c r="O69" s="194">
        <f t="shared" si="2"/>
        <v>312.38</v>
      </c>
      <c r="P69" s="326">
        <f>IF(O69="","",MIN(O70,O69))</f>
        <v>312.38</v>
      </c>
      <c r="Q69" s="328">
        <f>IF(P69="","",RANK(P69,$P$37:$P$70,1))</f>
        <v>17</v>
      </c>
      <c r="R69" s="234">
        <f>IF(Q69="","",SUM(Q69,J69))</f>
        <v>33</v>
      </c>
      <c r="S69" s="235">
        <f>IF(R69="","",RANK(R69,$R$37:$R$70,1))</f>
        <v>17</v>
      </c>
      <c r="T69" s="237">
        <f>IF(S69="","",VLOOKUP(S69,'Bodové hodnocení'!$A$1:$B$36,2,FALSE))</f>
        <v>1</v>
      </c>
    </row>
    <row r="70" spans="1:20" ht="16.5" customHeight="1" thickBot="1" x14ac:dyDescent="0.25">
      <c r="A70" s="278"/>
      <c r="B70" s="323"/>
      <c r="C70" s="65" t="s">
        <v>68</v>
      </c>
      <c r="D70" s="195"/>
      <c r="E70" s="196"/>
      <c r="F70" s="196"/>
      <c r="G70" s="196"/>
      <c r="H70" s="325"/>
      <c r="I70" s="250"/>
      <c r="J70" s="252"/>
      <c r="K70" s="70" t="s">
        <v>68</v>
      </c>
      <c r="L70" s="195"/>
      <c r="M70" s="196"/>
      <c r="N70" s="196"/>
      <c r="O70" s="197" t="str">
        <f t="shared" si="2"/>
        <v/>
      </c>
      <c r="P70" s="327"/>
      <c r="Q70" s="329"/>
      <c r="R70" s="234"/>
      <c r="S70" s="259"/>
      <c r="T70" s="258"/>
    </row>
  </sheetData>
  <sheetProtection formatCells="0" formatColumns="0" formatRows="0" insertColumns="0" insertRows="0" insertHyperlinks="0" deleteColumns="0" deleteRows="0" sort="0" autoFilter="0" pivotTables="0"/>
  <mergeCells count="333">
    <mergeCell ref="Q69:Q70"/>
    <mergeCell ref="R69:R70"/>
    <mergeCell ref="S69:S70"/>
    <mergeCell ref="T69:T70"/>
    <mergeCell ref="Q67:Q68"/>
    <mergeCell ref="R67:R68"/>
    <mergeCell ref="S67:S68"/>
    <mergeCell ref="T67:T68"/>
    <mergeCell ref="A67:A68"/>
    <mergeCell ref="B67:B68"/>
    <mergeCell ref="H67:H68"/>
    <mergeCell ref="I67:I68"/>
    <mergeCell ref="J67:J68"/>
    <mergeCell ref="P67:P68"/>
    <mergeCell ref="A69:A70"/>
    <mergeCell ref="B69:B70"/>
    <mergeCell ref="H69:H70"/>
    <mergeCell ref="I69:I70"/>
    <mergeCell ref="J69:J70"/>
    <mergeCell ref="P69:P70"/>
    <mergeCell ref="T63:T64"/>
    <mergeCell ref="A65:A66"/>
    <mergeCell ref="B65:B66"/>
    <mergeCell ref="H65:H66"/>
    <mergeCell ref="I65:I66"/>
    <mergeCell ref="J65:J66"/>
    <mergeCell ref="P65:P66"/>
    <mergeCell ref="Q65:Q66"/>
    <mergeCell ref="R65:R66"/>
    <mergeCell ref="S65:S66"/>
    <mergeCell ref="T65:T66"/>
    <mergeCell ref="A63:A64"/>
    <mergeCell ref="B63:B64"/>
    <mergeCell ref="H63:H64"/>
    <mergeCell ref="I63:I64"/>
    <mergeCell ref="J63:J64"/>
    <mergeCell ref="P63:P64"/>
    <mergeCell ref="Q63:Q64"/>
    <mergeCell ref="R63:R64"/>
    <mergeCell ref="S63:S64"/>
    <mergeCell ref="T59:T60"/>
    <mergeCell ref="A61:A62"/>
    <mergeCell ref="B61:B62"/>
    <mergeCell ref="H61:H62"/>
    <mergeCell ref="I61:I62"/>
    <mergeCell ref="J61:J62"/>
    <mergeCell ref="P61:P62"/>
    <mergeCell ref="Q61:Q62"/>
    <mergeCell ref="R61:R62"/>
    <mergeCell ref="S61:S62"/>
    <mergeCell ref="T61:T62"/>
    <mergeCell ref="A59:A60"/>
    <mergeCell ref="B59:B60"/>
    <mergeCell ref="H59:H60"/>
    <mergeCell ref="I59:I60"/>
    <mergeCell ref="J59:J60"/>
    <mergeCell ref="P59:P60"/>
    <mergeCell ref="Q59:Q60"/>
    <mergeCell ref="R59:R60"/>
    <mergeCell ref="S59:S60"/>
    <mergeCell ref="T55:T56"/>
    <mergeCell ref="A57:A58"/>
    <mergeCell ref="B57:B58"/>
    <mergeCell ref="H57:H58"/>
    <mergeCell ref="I57:I58"/>
    <mergeCell ref="J57:J58"/>
    <mergeCell ref="P57:P58"/>
    <mergeCell ref="Q57:Q58"/>
    <mergeCell ref="R57:R58"/>
    <mergeCell ref="S57:S58"/>
    <mergeCell ref="T57:T58"/>
    <mergeCell ref="A55:A56"/>
    <mergeCell ref="B55:B56"/>
    <mergeCell ref="H55:H56"/>
    <mergeCell ref="I55:I56"/>
    <mergeCell ref="J55:J56"/>
    <mergeCell ref="P55:P56"/>
    <mergeCell ref="Q55:Q56"/>
    <mergeCell ref="R55:R56"/>
    <mergeCell ref="S55:S56"/>
    <mergeCell ref="T51:T52"/>
    <mergeCell ref="A53:A54"/>
    <mergeCell ref="B53:B54"/>
    <mergeCell ref="H53:H54"/>
    <mergeCell ref="I53:I54"/>
    <mergeCell ref="J53:J54"/>
    <mergeCell ref="P53:P54"/>
    <mergeCell ref="Q53:Q54"/>
    <mergeCell ref="R53:R54"/>
    <mergeCell ref="S53:S54"/>
    <mergeCell ref="T53:T54"/>
    <mergeCell ref="A51:A52"/>
    <mergeCell ref="B51:B52"/>
    <mergeCell ref="H51:H52"/>
    <mergeCell ref="I51:I52"/>
    <mergeCell ref="J51:J52"/>
    <mergeCell ref="P51:P52"/>
    <mergeCell ref="Q51:Q52"/>
    <mergeCell ref="R51:R52"/>
    <mergeCell ref="S51:S52"/>
    <mergeCell ref="T47:T48"/>
    <mergeCell ref="A49:A50"/>
    <mergeCell ref="B49:B50"/>
    <mergeCell ref="H49:H50"/>
    <mergeCell ref="I49:I50"/>
    <mergeCell ref="J49:J50"/>
    <mergeCell ref="P49:P50"/>
    <mergeCell ref="Q49:Q50"/>
    <mergeCell ref="R49:R50"/>
    <mergeCell ref="S49:S50"/>
    <mergeCell ref="T49:T50"/>
    <mergeCell ref="A47:A48"/>
    <mergeCell ref="B47:B48"/>
    <mergeCell ref="H47:H48"/>
    <mergeCell ref="I47:I48"/>
    <mergeCell ref="J47:J48"/>
    <mergeCell ref="P47:P48"/>
    <mergeCell ref="Q47:Q48"/>
    <mergeCell ref="R47:R48"/>
    <mergeCell ref="S47:S48"/>
    <mergeCell ref="T43:T44"/>
    <mergeCell ref="A45:A46"/>
    <mergeCell ref="B45:B46"/>
    <mergeCell ref="H45:H46"/>
    <mergeCell ref="I45:I46"/>
    <mergeCell ref="J45:J46"/>
    <mergeCell ref="P45:P46"/>
    <mergeCell ref="Q45:Q46"/>
    <mergeCell ref="R45:R46"/>
    <mergeCell ref="S45:S46"/>
    <mergeCell ref="T45:T46"/>
    <mergeCell ref="A43:A44"/>
    <mergeCell ref="B43:B44"/>
    <mergeCell ref="H43:H44"/>
    <mergeCell ref="I43:I44"/>
    <mergeCell ref="J43:J44"/>
    <mergeCell ref="P43:P44"/>
    <mergeCell ref="Q43:Q44"/>
    <mergeCell ref="R43:R44"/>
    <mergeCell ref="S43:S44"/>
    <mergeCell ref="T39:T40"/>
    <mergeCell ref="A41:A42"/>
    <mergeCell ref="B41:B42"/>
    <mergeCell ref="H41:H42"/>
    <mergeCell ref="I41:I42"/>
    <mergeCell ref="J41:J42"/>
    <mergeCell ref="P41:P42"/>
    <mergeCell ref="Q41:Q42"/>
    <mergeCell ref="R41:R42"/>
    <mergeCell ref="S41:S42"/>
    <mergeCell ref="T41:T42"/>
    <mergeCell ref="A39:A40"/>
    <mergeCell ref="B39:B40"/>
    <mergeCell ref="H39:H40"/>
    <mergeCell ref="I39:I40"/>
    <mergeCell ref="J39:J40"/>
    <mergeCell ref="P39:P40"/>
    <mergeCell ref="Q39:Q40"/>
    <mergeCell ref="R39:R40"/>
    <mergeCell ref="S39:S40"/>
    <mergeCell ref="A35:B35"/>
    <mergeCell ref="C35:I35"/>
    <mergeCell ref="K35:Q35"/>
    <mergeCell ref="R35:R36"/>
    <mergeCell ref="S35:S36"/>
    <mergeCell ref="T35:T36"/>
    <mergeCell ref="A37:A38"/>
    <mergeCell ref="B37:B38"/>
    <mergeCell ref="H37:H38"/>
    <mergeCell ref="I37:I38"/>
    <mergeCell ref="J37:J38"/>
    <mergeCell ref="P37:P38"/>
    <mergeCell ref="Q37:Q38"/>
    <mergeCell ref="R37:R38"/>
    <mergeCell ref="S37:S38"/>
    <mergeCell ref="T37:T38"/>
    <mergeCell ref="T30:T31"/>
    <mergeCell ref="A32:A33"/>
    <mergeCell ref="B32:B33"/>
    <mergeCell ref="H32:H33"/>
    <mergeCell ref="I32:I33"/>
    <mergeCell ref="J32:J33"/>
    <mergeCell ref="P32:P33"/>
    <mergeCell ref="Q32:Q33"/>
    <mergeCell ref="R32:R33"/>
    <mergeCell ref="S32:S33"/>
    <mergeCell ref="T32:T33"/>
    <mergeCell ref="A30:A31"/>
    <mergeCell ref="B30:B31"/>
    <mergeCell ref="H30:H31"/>
    <mergeCell ref="I30:I31"/>
    <mergeCell ref="J30:J31"/>
    <mergeCell ref="P30:P31"/>
    <mergeCell ref="Q30:Q31"/>
    <mergeCell ref="R30:R31"/>
    <mergeCell ref="S30:S31"/>
    <mergeCell ref="T26:T27"/>
    <mergeCell ref="A28:A29"/>
    <mergeCell ref="B28:B29"/>
    <mergeCell ref="H28:H29"/>
    <mergeCell ref="I28:I29"/>
    <mergeCell ref="J28:J29"/>
    <mergeCell ref="P28:P29"/>
    <mergeCell ref="Q28:Q29"/>
    <mergeCell ref="R28:R29"/>
    <mergeCell ref="S28:S29"/>
    <mergeCell ref="T28:T29"/>
    <mergeCell ref="A26:A27"/>
    <mergeCell ref="B26:B27"/>
    <mergeCell ref="H26:H27"/>
    <mergeCell ref="I26:I27"/>
    <mergeCell ref="J26:J27"/>
    <mergeCell ref="P26:P27"/>
    <mergeCell ref="Q26:Q27"/>
    <mergeCell ref="R26:R27"/>
    <mergeCell ref="S26:S27"/>
    <mergeCell ref="T22:T23"/>
    <mergeCell ref="A24:A25"/>
    <mergeCell ref="B24:B25"/>
    <mergeCell ref="H24:H25"/>
    <mergeCell ref="I24:I25"/>
    <mergeCell ref="J24:J25"/>
    <mergeCell ref="P24:P25"/>
    <mergeCell ref="Q24:Q25"/>
    <mergeCell ref="R24:R25"/>
    <mergeCell ref="S24:S25"/>
    <mergeCell ref="T24:T25"/>
    <mergeCell ref="A22:A23"/>
    <mergeCell ref="B22:B23"/>
    <mergeCell ref="H22:H23"/>
    <mergeCell ref="I22:I23"/>
    <mergeCell ref="J22:J23"/>
    <mergeCell ref="P22:P23"/>
    <mergeCell ref="Q22:Q23"/>
    <mergeCell ref="R22:R23"/>
    <mergeCell ref="S22:S23"/>
    <mergeCell ref="T18:T19"/>
    <mergeCell ref="A20:A21"/>
    <mergeCell ref="B20:B21"/>
    <mergeCell ref="H20:H21"/>
    <mergeCell ref="I20:I21"/>
    <mergeCell ref="J20:J21"/>
    <mergeCell ref="P20:P21"/>
    <mergeCell ref="Q20:Q21"/>
    <mergeCell ref="R20:R21"/>
    <mergeCell ref="S20:S21"/>
    <mergeCell ref="T20:T21"/>
    <mergeCell ref="A18:A19"/>
    <mergeCell ref="B18:B19"/>
    <mergeCell ref="H18:H19"/>
    <mergeCell ref="I18:I19"/>
    <mergeCell ref="J18:J19"/>
    <mergeCell ref="P18:P19"/>
    <mergeCell ref="Q18:Q19"/>
    <mergeCell ref="R18:R19"/>
    <mergeCell ref="S18:S19"/>
    <mergeCell ref="T14:T15"/>
    <mergeCell ref="A16:A17"/>
    <mergeCell ref="B16:B17"/>
    <mergeCell ref="H16:H17"/>
    <mergeCell ref="I16:I17"/>
    <mergeCell ref="J16:J17"/>
    <mergeCell ref="P16:P17"/>
    <mergeCell ref="Q16:Q17"/>
    <mergeCell ref="R16:R17"/>
    <mergeCell ref="S16:S17"/>
    <mergeCell ref="T16:T17"/>
    <mergeCell ref="A14:A15"/>
    <mergeCell ref="B14:B15"/>
    <mergeCell ref="H14:H15"/>
    <mergeCell ref="I14:I15"/>
    <mergeCell ref="J14:J15"/>
    <mergeCell ref="P14:P15"/>
    <mergeCell ref="Q14:Q15"/>
    <mergeCell ref="R14:R15"/>
    <mergeCell ref="S14:S15"/>
    <mergeCell ref="T10:T11"/>
    <mergeCell ref="A12:A13"/>
    <mergeCell ref="B12:B13"/>
    <mergeCell ref="H12:H13"/>
    <mergeCell ref="I12:I13"/>
    <mergeCell ref="J12:J13"/>
    <mergeCell ref="P12:P13"/>
    <mergeCell ref="Q12:Q13"/>
    <mergeCell ref="R12:R13"/>
    <mergeCell ref="S12:S13"/>
    <mergeCell ref="T12:T13"/>
    <mergeCell ref="A10:A11"/>
    <mergeCell ref="B10:B11"/>
    <mergeCell ref="H10:H11"/>
    <mergeCell ref="I10:I11"/>
    <mergeCell ref="J10:J11"/>
    <mergeCell ref="P10:P11"/>
    <mergeCell ref="Q10:Q11"/>
    <mergeCell ref="R10:R11"/>
    <mergeCell ref="S10:S11"/>
    <mergeCell ref="T6:T7"/>
    <mergeCell ref="A8:A9"/>
    <mergeCell ref="B8:B9"/>
    <mergeCell ref="H8:H9"/>
    <mergeCell ref="I8:I9"/>
    <mergeCell ref="J8:J9"/>
    <mergeCell ref="P8:P9"/>
    <mergeCell ref="Q8:Q9"/>
    <mergeCell ref="R8:R9"/>
    <mergeCell ref="S8:S9"/>
    <mergeCell ref="T8:T9"/>
    <mergeCell ref="A6:A7"/>
    <mergeCell ref="B6:B7"/>
    <mergeCell ref="H6:H7"/>
    <mergeCell ref="I6:I7"/>
    <mergeCell ref="J6:J7"/>
    <mergeCell ref="P6:P7"/>
    <mergeCell ref="Q6:Q7"/>
    <mergeCell ref="R6:R7"/>
    <mergeCell ref="S6:S7"/>
    <mergeCell ref="A1:T1"/>
    <mergeCell ref="A2:B2"/>
    <mergeCell ref="C2:I2"/>
    <mergeCell ref="K2:Q2"/>
    <mergeCell ref="R2:R3"/>
    <mergeCell ref="S2:S3"/>
    <mergeCell ref="T2:T3"/>
    <mergeCell ref="A4:A5"/>
    <mergeCell ref="B4:B5"/>
    <mergeCell ref="H4:H5"/>
    <mergeCell ref="I4:I5"/>
    <mergeCell ref="J4:J5"/>
    <mergeCell ref="P4:P5"/>
    <mergeCell ref="Q4:Q5"/>
    <mergeCell ref="R4:R5"/>
    <mergeCell ref="S4:S5"/>
    <mergeCell ref="T4:T5"/>
  </mergeCells>
  <conditionalFormatting sqref="A4:T33">
    <cfRule type="expression" dxfId="18" priority="7" stopIfTrue="1">
      <formula>MOD(ROW(A20)-ROW($A$4)+$AC$1,$AD$1+$AC$1)&lt;$AD$1</formula>
    </cfRule>
  </conditionalFormatting>
  <conditionalFormatting sqref="A37:T70">
    <cfRule type="expression" dxfId="17" priority="145" stopIfTrue="1">
      <formula>MOD(ROW(A53)-ROW($A$37)+$AC$1,$AD$1+$AC$1)&lt;$AD$1</formula>
    </cfRule>
  </conditionalFormatting>
  <printOptions horizontalCentered="1"/>
  <pageMargins left="0.51181102362204722" right="0.51181102362204722" top="0.39370078740157483" bottom="0.39370078740157483" header="0.31496062992125984" footer="0.31496062992125984"/>
  <pageSetup scale="59" orientation="landscape" r:id="rId1"/>
  <headerFooter>
    <oddFooter>&amp;C&amp;"Times New Roman,Obyčejné"&amp;12Hlučinská liga mládeže - 11. ročník 2022 / 2023&amp;R&amp;"Times New Roman,Obyčejné"&amp;12Pro HLM zpracoval Jan Durlák</oddFooter>
  </headerFooter>
  <rowBreaks count="1" manualBreakCount="1">
    <brk id="3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1"/>
  <sheetViews>
    <sheetView zoomScaleNormal="100" workbookViewId="0">
      <selection activeCell="G6" sqref="G6:G7"/>
    </sheetView>
  </sheetViews>
  <sheetFormatPr defaultRowHeight="15" x14ac:dyDescent="0.2"/>
  <cols>
    <col min="1" max="1" width="7.6640625" customWidth="1"/>
    <col min="2" max="2" width="18.4296875" customWidth="1"/>
    <col min="3" max="3" width="9.81640625" customWidth="1"/>
    <col min="4" max="4" width="9.953125" customWidth="1"/>
    <col min="5" max="5" width="11.43359375" customWidth="1"/>
    <col min="6" max="6" width="5.51171875" style="37" hidden="1" customWidth="1"/>
    <col min="7" max="7" width="11.43359375" customWidth="1"/>
    <col min="8" max="12" width="9.953125" style="30" customWidth="1"/>
    <col min="13" max="13" width="11.703125" style="30" customWidth="1"/>
    <col min="14" max="14" width="11.8359375" customWidth="1"/>
    <col min="15" max="15" width="11.296875" customWidth="1"/>
    <col min="16" max="16" width="11.56640625" customWidth="1"/>
    <col min="17" max="17" width="9.953125" customWidth="1"/>
    <col min="18" max="24" width="3.09375" customWidth="1"/>
    <col min="25" max="25" width="4.03515625" customWidth="1"/>
    <col min="26" max="27" width="5.109375" customWidth="1"/>
  </cols>
  <sheetData>
    <row r="1" spans="1:27" s="73" customFormat="1" ht="49.5" customHeight="1" thickTop="1" thickBot="1" x14ac:dyDescent="0.25">
      <c r="A1" s="265" t="s">
        <v>64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7"/>
      <c r="Z1" s="73">
        <v>2</v>
      </c>
      <c r="AA1" s="73">
        <v>2</v>
      </c>
    </row>
    <row r="2" spans="1:27" s="73" customFormat="1" ht="22.5" customHeight="1" thickTop="1" thickBot="1" x14ac:dyDescent="0.25">
      <c r="A2" s="268" t="s">
        <v>71</v>
      </c>
      <c r="B2" s="269"/>
      <c r="C2" s="260" t="s">
        <v>85</v>
      </c>
      <c r="D2" s="261"/>
      <c r="E2" s="261"/>
      <c r="F2" s="261"/>
      <c r="G2" s="332"/>
      <c r="H2" s="262" t="s">
        <v>83</v>
      </c>
      <c r="I2" s="262"/>
      <c r="J2" s="262"/>
      <c r="K2" s="262"/>
      <c r="L2" s="262"/>
      <c r="M2" s="262"/>
      <c r="N2" s="262"/>
      <c r="O2" s="270" t="s">
        <v>33</v>
      </c>
      <c r="P2" s="272" t="s">
        <v>91</v>
      </c>
      <c r="Q2" s="274" t="s">
        <v>34</v>
      </c>
    </row>
    <row r="3" spans="1:27" s="83" customFormat="1" ht="33.950000000000003" customHeight="1" thickBot="1" x14ac:dyDescent="0.25">
      <c r="A3" s="104" t="s">
        <v>35</v>
      </c>
      <c r="B3" s="105" t="s">
        <v>2</v>
      </c>
      <c r="C3" s="106"/>
      <c r="D3" s="107" t="s">
        <v>43</v>
      </c>
      <c r="E3" s="107" t="s">
        <v>36</v>
      </c>
      <c r="F3" s="108" t="s">
        <v>37</v>
      </c>
      <c r="G3" s="109" t="s">
        <v>37</v>
      </c>
      <c r="H3" s="107"/>
      <c r="I3" s="110" t="s">
        <v>38</v>
      </c>
      <c r="J3" s="110" t="s">
        <v>39</v>
      </c>
      <c r="K3" s="110" t="s">
        <v>40</v>
      </c>
      <c r="L3" s="110" t="s">
        <v>43</v>
      </c>
      <c r="M3" s="110" t="s">
        <v>36</v>
      </c>
      <c r="N3" s="111" t="s">
        <v>37</v>
      </c>
      <c r="O3" s="271"/>
      <c r="P3" s="273"/>
      <c r="Q3" s="275"/>
    </row>
    <row r="4" spans="1:27" ht="15.75" thickBot="1" x14ac:dyDescent="0.25">
      <c r="A4" s="239" t="s">
        <v>16</v>
      </c>
      <c r="B4" s="263" t="s">
        <v>78</v>
      </c>
      <c r="C4" s="63" t="s">
        <v>67</v>
      </c>
      <c r="D4" s="94">
        <v>37</v>
      </c>
      <c r="E4" s="243">
        <f>IF(D4="","",MAX(D4,D5))</f>
        <v>37</v>
      </c>
      <c r="F4" s="249">
        <f>IFERROR(IF(E4="","",RANK(E4,$E$4:$E$27,1)),"")</f>
        <v>1</v>
      </c>
      <c r="G4" s="251">
        <f>IFERROR(IF(E4="","",IF(E4="N",(MAX($F$4:$F$27)+1),F4)),"")</f>
        <v>1</v>
      </c>
      <c r="H4" s="68" t="s">
        <v>67</v>
      </c>
      <c r="I4" s="59">
        <v>75.28</v>
      </c>
      <c r="J4" s="94">
        <v>75.27</v>
      </c>
      <c r="K4" s="95"/>
      <c r="L4" s="31">
        <f>IF(I4="","",MAX(I4,J4)+K4)</f>
        <v>75.28</v>
      </c>
      <c r="M4" s="245">
        <f>IF(L4="","",MIN(L5,L4))</f>
        <v>75.28</v>
      </c>
      <c r="N4" s="247">
        <f>IF(M4="","",RANK(M4,$M$4:$M$27,1))</f>
        <v>1</v>
      </c>
      <c r="O4" s="234">
        <f>IF(N4="","",SUM(N4,G4))</f>
        <v>2</v>
      </c>
      <c r="P4" s="235">
        <f>IF(O4="","",RANK(O4,$O$4:$O$27,1))</f>
        <v>1</v>
      </c>
      <c r="Q4" s="237">
        <f>IF(P4="","",VLOOKUP(P4,'Bodové hodnocení'!$A$1:$B$36,2,FALSE))</f>
        <v>16</v>
      </c>
    </row>
    <row r="5" spans="1:27" ht="15.75" thickBot="1" x14ac:dyDescent="0.25">
      <c r="A5" s="253"/>
      <c r="B5" s="264"/>
      <c r="C5" s="65" t="s">
        <v>68</v>
      </c>
      <c r="D5" s="103"/>
      <c r="E5" s="244"/>
      <c r="F5" s="250"/>
      <c r="G5" s="252"/>
      <c r="H5" s="70" t="s">
        <v>68</v>
      </c>
      <c r="I5" s="60"/>
      <c r="J5" s="96"/>
      <c r="K5" s="97"/>
      <c r="L5" s="33" t="str">
        <f>IF(I5="","",MAX(I5,J5)+K5)</f>
        <v/>
      </c>
      <c r="M5" s="256"/>
      <c r="N5" s="257"/>
      <c r="O5" s="234"/>
      <c r="P5" s="259"/>
      <c r="Q5" s="258"/>
    </row>
    <row r="6" spans="1:27" ht="15.95" customHeight="1" thickBot="1" x14ac:dyDescent="0.25">
      <c r="A6" s="239" t="s">
        <v>18</v>
      </c>
      <c r="B6" s="241" t="s">
        <v>6</v>
      </c>
      <c r="C6" s="68" t="s">
        <v>67</v>
      </c>
      <c r="D6" s="94">
        <v>72</v>
      </c>
      <c r="E6" s="243">
        <f>IF(D6="","",MAX(D6,D7))</f>
        <v>72</v>
      </c>
      <c r="F6" s="249">
        <f>IFERROR(IF(E6="","",RANK(E6,$E$4:$E$27,1)),"")</f>
        <v>9</v>
      </c>
      <c r="G6" s="251">
        <f>IFERROR(IF(E6="","",IF(E6="N",(MAX($F$4:$F$27)+1),F6)),"")</f>
        <v>9</v>
      </c>
      <c r="H6" s="68" t="s">
        <v>67</v>
      </c>
      <c r="I6" s="59">
        <v>92.41</v>
      </c>
      <c r="J6" s="94">
        <v>92.58</v>
      </c>
      <c r="K6" s="95"/>
      <c r="L6" s="31">
        <f>IF(I6="","",MAX(I6,J6)+K6)</f>
        <v>92.58</v>
      </c>
      <c r="M6" s="245">
        <f>IF(L6="","",MIN(L7,L6))</f>
        <v>92.58</v>
      </c>
      <c r="N6" s="247">
        <f>IF(M6="","",RANK(M6,$M$4:$M$27,1))</f>
        <v>5</v>
      </c>
      <c r="O6" s="234">
        <f>IF(N6="","",SUM(N6,G6))</f>
        <v>14</v>
      </c>
      <c r="P6" s="235">
        <f>IF(O6="","",RANK(O6,$O$4:$O$27,1))</f>
        <v>7</v>
      </c>
      <c r="Q6" s="237">
        <f>IF(P6="","",VLOOKUP(P6,'Bodové hodnocení'!$A$1:$B$36,2,FALSE))</f>
        <v>10</v>
      </c>
    </row>
    <row r="7" spans="1:27" ht="15.95" customHeight="1" thickBot="1" x14ac:dyDescent="0.25">
      <c r="A7" s="253"/>
      <c r="B7" s="242"/>
      <c r="C7" s="70" t="s">
        <v>68</v>
      </c>
      <c r="D7" s="103"/>
      <c r="E7" s="244"/>
      <c r="F7" s="250"/>
      <c r="G7" s="252"/>
      <c r="H7" s="70" t="s">
        <v>68</v>
      </c>
      <c r="I7" s="60"/>
      <c r="J7" s="96"/>
      <c r="K7" s="97"/>
      <c r="L7" s="33" t="str">
        <f t="shared" ref="L7:L27" si="0">IF(I7="","",MAX(I7,J7)+K7)</f>
        <v/>
      </c>
      <c r="M7" s="256"/>
      <c r="N7" s="257"/>
      <c r="O7" s="234"/>
      <c r="P7" s="259"/>
      <c r="Q7" s="258"/>
      <c r="Y7" s="38"/>
    </row>
    <row r="8" spans="1:27" ht="15.95" customHeight="1" thickBot="1" x14ac:dyDescent="0.25">
      <c r="A8" s="239" t="s">
        <v>19</v>
      </c>
      <c r="B8" s="241" t="s">
        <v>79</v>
      </c>
      <c r="C8" s="68" t="s">
        <v>67</v>
      </c>
      <c r="D8" s="94">
        <v>63</v>
      </c>
      <c r="E8" s="243">
        <f>IF(D8="","",MAX(D8,D9))</f>
        <v>63</v>
      </c>
      <c r="F8" s="249">
        <f>IFERROR(IF(E8="","",RANK(E8,$E$4:$E$27,1)),"")</f>
        <v>5</v>
      </c>
      <c r="G8" s="251">
        <f>IFERROR(IF(E8="","",IF(E8="N",(MAX($F$4:$F$27)+1),F8)),"")</f>
        <v>5</v>
      </c>
      <c r="H8" s="68" t="s">
        <v>67</v>
      </c>
      <c r="I8" s="59">
        <v>86.51</v>
      </c>
      <c r="J8" s="94">
        <v>86.34</v>
      </c>
      <c r="K8" s="95">
        <v>10</v>
      </c>
      <c r="L8" s="31">
        <f t="shared" si="0"/>
        <v>96.51</v>
      </c>
      <c r="M8" s="245">
        <f>IF(L8="","",MIN(L9,L8))</f>
        <v>96.51</v>
      </c>
      <c r="N8" s="247">
        <f>IF(M8="","",RANK(M8,$M$4:$M$27,1))</f>
        <v>6</v>
      </c>
      <c r="O8" s="234">
        <f>IF(N8="","",SUM(N8,G8))</f>
        <v>11</v>
      </c>
      <c r="P8" s="235">
        <v>6</v>
      </c>
      <c r="Q8" s="237">
        <f>IF(P8="","",VLOOKUP(P8,'Bodové hodnocení'!$A$1:$B$36,2,FALSE))</f>
        <v>11</v>
      </c>
      <c r="Y8" s="38"/>
    </row>
    <row r="9" spans="1:27" ht="15.95" customHeight="1" thickBot="1" x14ac:dyDescent="0.25">
      <c r="A9" s="253"/>
      <c r="B9" s="242"/>
      <c r="C9" s="70" t="s">
        <v>68</v>
      </c>
      <c r="D9" s="103"/>
      <c r="E9" s="244"/>
      <c r="F9" s="250"/>
      <c r="G9" s="252"/>
      <c r="H9" s="70" t="s">
        <v>68</v>
      </c>
      <c r="I9" s="60"/>
      <c r="J9" s="96"/>
      <c r="K9" s="97"/>
      <c r="L9" s="33" t="str">
        <f t="shared" si="0"/>
        <v/>
      </c>
      <c r="M9" s="256"/>
      <c r="N9" s="257"/>
      <c r="O9" s="234"/>
      <c r="P9" s="259"/>
      <c r="Q9" s="258"/>
      <c r="Y9" s="38"/>
    </row>
    <row r="10" spans="1:27" ht="15.95" customHeight="1" thickBot="1" x14ac:dyDescent="0.25">
      <c r="A10" s="240" t="s">
        <v>20</v>
      </c>
      <c r="B10" s="254" t="s">
        <v>81</v>
      </c>
      <c r="C10" s="71" t="s">
        <v>67</v>
      </c>
      <c r="D10" s="58">
        <v>51</v>
      </c>
      <c r="E10" s="243">
        <f>IF(D10="","",MAX(D10,D11))</f>
        <v>51</v>
      </c>
      <c r="F10" s="276">
        <f>IFERROR(IF(E10="","",RANK(E10,$E$4:$E$27,1)),"")</f>
        <v>2</v>
      </c>
      <c r="G10" s="277">
        <f>IFERROR(IF(E10="","",IF(E10="N",(MAX($F$4:$F$27)+1),F10)),"")</f>
        <v>2</v>
      </c>
      <c r="H10" s="71" t="s">
        <v>67</v>
      </c>
      <c r="I10" s="98">
        <v>101.72</v>
      </c>
      <c r="J10" s="58">
        <v>102.37</v>
      </c>
      <c r="K10" s="99">
        <v>30</v>
      </c>
      <c r="L10" s="34">
        <f t="shared" si="0"/>
        <v>132.37</v>
      </c>
      <c r="M10" s="246">
        <f>IF(L10="","",MIN(L11,L10))</f>
        <v>132.37</v>
      </c>
      <c r="N10" s="248">
        <f>IF(M10="","",RANK(M10,$M$4:$M$27,1))</f>
        <v>9</v>
      </c>
      <c r="O10" s="255">
        <f>IF(N10="","",SUM(N10,G10))</f>
        <v>11</v>
      </c>
      <c r="P10" s="236">
        <f>IF(O10="","",RANK(O10,$O$4:$O$27,1))</f>
        <v>5</v>
      </c>
      <c r="Q10" s="238">
        <f>IF(P10="","",VLOOKUP(P10,'Bodové hodnocení'!$A$1:$B$36,2,FALSE))</f>
        <v>12</v>
      </c>
      <c r="Y10" s="38"/>
    </row>
    <row r="11" spans="1:27" ht="15.95" customHeight="1" thickBot="1" x14ac:dyDescent="0.25">
      <c r="A11" s="253"/>
      <c r="B11" s="242"/>
      <c r="C11" s="70" t="s">
        <v>68</v>
      </c>
      <c r="D11" s="103"/>
      <c r="E11" s="244"/>
      <c r="F11" s="250"/>
      <c r="G11" s="252"/>
      <c r="H11" s="70" t="s">
        <v>68</v>
      </c>
      <c r="I11" s="60"/>
      <c r="J11" s="96"/>
      <c r="K11" s="97"/>
      <c r="L11" s="33" t="str">
        <f t="shared" si="0"/>
        <v/>
      </c>
      <c r="M11" s="246"/>
      <c r="N11" s="248"/>
      <c r="O11" s="234"/>
      <c r="P11" s="236"/>
      <c r="Q11" s="238"/>
      <c r="Y11" s="38"/>
    </row>
    <row r="12" spans="1:27" ht="15.95" customHeight="1" thickBot="1" x14ac:dyDescent="0.25">
      <c r="A12" s="240" t="s">
        <v>21</v>
      </c>
      <c r="B12" s="241" t="s">
        <v>82</v>
      </c>
      <c r="C12" s="71" t="s">
        <v>67</v>
      </c>
      <c r="D12" s="58">
        <v>71</v>
      </c>
      <c r="E12" s="243">
        <f>IF(D12="","",MAX(D12,D13))</f>
        <v>71</v>
      </c>
      <c r="F12" s="249">
        <f>IFERROR(IF(E12="","",RANK(E12,$E$4:$E$27,1)),"")</f>
        <v>7</v>
      </c>
      <c r="G12" s="251">
        <f>IFERROR(IF(E12="","",IF(E12="N",(MAX($F$4:$F$27)+1),F12)),"")</f>
        <v>7</v>
      </c>
      <c r="H12" s="71" t="s">
        <v>67</v>
      </c>
      <c r="I12" s="98">
        <v>135.27000000000001</v>
      </c>
      <c r="J12" s="58">
        <v>135.80000000000001</v>
      </c>
      <c r="K12" s="99"/>
      <c r="L12" s="31">
        <f t="shared" si="0"/>
        <v>135.80000000000001</v>
      </c>
      <c r="M12" s="245">
        <f>IF(L12="","",MIN(L13,L12))</f>
        <v>135.80000000000001</v>
      </c>
      <c r="N12" s="247">
        <f>IF(M12="","",RANK(M12,$M$4:$M$27,1))</f>
        <v>10</v>
      </c>
      <c r="O12" s="234">
        <f>IF(N12="","",SUM(N12,G12))</f>
        <v>17</v>
      </c>
      <c r="P12" s="235">
        <f>IF(O12="","",RANK(O12,$O$4:$O$27,1))</f>
        <v>9</v>
      </c>
      <c r="Q12" s="237">
        <f>IF(P12="","",VLOOKUP(P12,'Bodové hodnocení'!$A$1:$B$36,2,FALSE))</f>
        <v>8</v>
      </c>
      <c r="Y12" s="38"/>
    </row>
    <row r="13" spans="1:27" ht="15.95" customHeight="1" thickBot="1" x14ac:dyDescent="0.25">
      <c r="A13" s="240"/>
      <c r="B13" s="242"/>
      <c r="C13" s="69" t="s">
        <v>68</v>
      </c>
      <c r="D13" s="102"/>
      <c r="E13" s="244"/>
      <c r="F13" s="250"/>
      <c r="G13" s="252"/>
      <c r="H13" s="69" t="s">
        <v>68</v>
      </c>
      <c r="I13" s="61"/>
      <c r="J13" s="92"/>
      <c r="K13" s="93"/>
      <c r="L13" s="33" t="str">
        <f t="shared" si="0"/>
        <v/>
      </c>
      <c r="M13" s="246"/>
      <c r="N13" s="248"/>
      <c r="O13" s="234"/>
      <c r="P13" s="236"/>
      <c r="Q13" s="238"/>
      <c r="Y13" s="38"/>
    </row>
    <row r="14" spans="1:27" ht="15.95" customHeight="1" thickBot="1" x14ac:dyDescent="0.25">
      <c r="A14" s="239" t="s">
        <v>22</v>
      </c>
      <c r="B14" s="241" t="s">
        <v>5</v>
      </c>
      <c r="C14" s="68" t="s">
        <v>67</v>
      </c>
      <c r="D14" s="94">
        <v>57</v>
      </c>
      <c r="E14" s="243">
        <f>IF(D14="","",MAX(D14,D15))</f>
        <v>57</v>
      </c>
      <c r="F14" s="249">
        <f>IFERROR(IF(E14="","",RANK(E14,$E$4:$E$27,1)),"")</f>
        <v>4</v>
      </c>
      <c r="G14" s="251">
        <f>IFERROR(IF(E14="","",IF(E14="N",(MAX($F$4:$F$27)+1),F14)),"")</f>
        <v>4</v>
      </c>
      <c r="H14" s="68" t="s">
        <v>67</v>
      </c>
      <c r="I14" s="59">
        <v>92.38</v>
      </c>
      <c r="J14" s="94">
        <v>92.47</v>
      </c>
      <c r="K14" s="95"/>
      <c r="L14" s="31">
        <f t="shared" si="0"/>
        <v>92.47</v>
      </c>
      <c r="M14" s="245">
        <f>IF(L14="","",MIN(L15,L14))</f>
        <v>92.47</v>
      </c>
      <c r="N14" s="247">
        <f>IF(M14="","",RANK(M14,$M$4:$M$27,1))</f>
        <v>4</v>
      </c>
      <c r="O14" s="234">
        <f>IF(N14="","",SUM(N14,G14))</f>
        <v>8</v>
      </c>
      <c r="P14" s="235">
        <f>IF(O14="","",RANK(O14,$O$4:$O$27,1))</f>
        <v>3</v>
      </c>
      <c r="Q14" s="237">
        <f>IF(P14="","",VLOOKUP(P14,'Bodové hodnocení'!$A$1:$B$36,2,FALSE))</f>
        <v>14</v>
      </c>
      <c r="Y14" s="38"/>
    </row>
    <row r="15" spans="1:27" ht="15.95" customHeight="1" thickBot="1" x14ac:dyDescent="0.25">
      <c r="A15" s="253"/>
      <c r="B15" s="242"/>
      <c r="C15" s="70" t="s">
        <v>68</v>
      </c>
      <c r="D15" s="103"/>
      <c r="E15" s="244"/>
      <c r="F15" s="250"/>
      <c r="G15" s="252"/>
      <c r="H15" s="70" t="s">
        <v>68</v>
      </c>
      <c r="I15" s="60"/>
      <c r="J15" s="96"/>
      <c r="K15" s="97"/>
      <c r="L15" s="33" t="str">
        <f t="shared" si="0"/>
        <v/>
      </c>
      <c r="M15" s="246"/>
      <c r="N15" s="248"/>
      <c r="O15" s="234"/>
      <c r="P15" s="236"/>
      <c r="Q15" s="238"/>
      <c r="Y15" s="38"/>
    </row>
    <row r="16" spans="1:27" ht="15.95" customHeight="1" thickBot="1" x14ac:dyDescent="0.25">
      <c r="A16" s="240" t="s">
        <v>23</v>
      </c>
      <c r="B16" s="241" t="s">
        <v>53</v>
      </c>
      <c r="C16" s="71" t="s">
        <v>67</v>
      </c>
      <c r="D16" s="58">
        <v>68</v>
      </c>
      <c r="E16" s="243">
        <f>IF(D16="","",MAX(D16,D17))</f>
        <v>68</v>
      </c>
      <c r="F16" s="249">
        <f>IFERROR(IF(E16="","",RANK(E16,$E$4:$E$27,1)),"")</f>
        <v>6</v>
      </c>
      <c r="G16" s="251">
        <f>IFERROR(IF(E16="","",IF(E16="N",(MAX($F$4:$F$27)+1),F16)),"")</f>
        <v>6</v>
      </c>
      <c r="H16" s="71" t="s">
        <v>67</v>
      </c>
      <c r="I16" s="98">
        <v>77.22</v>
      </c>
      <c r="J16" s="58">
        <v>77.69</v>
      </c>
      <c r="K16" s="99"/>
      <c r="L16" s="31">
        <f t="shared" si="0"/>
        <v>77.69</v>
      </c>
      <c r="M16" s="245">
        <f>IF(L16="","",MIN(L17,L16))</f>
        <v>77.69</v>
      </c>
      <c r="N16" s="247">
        <f>IF(M16="","",RANK(M16,$M$4:$M$27,1))</f>
        <v>2</v>
      </c>
      <c r="O16" s="234">
        <f>IF(N16="","",SUM(N16,G16))</f>
        <v>8</v>
      </c>
      <c r="P16" s="235">
        <v>4</v>
      </c>
      <c r="Q16" s="237">
        <f>IF(P16="","",VLOOKUP(P16,'Bodové hodnocení'!$A$1:$B$36,2,FALSE))</f>
        <v>13</v>
      </c>
      <c r="Y16" s="38"/>
    </row>
    <row r="17" spans="1:25" ht="15.95" customHeight="1" thickBot="1" x14ac:dyDescent="0.25">
      <c r="A17" s="240"/>
      <c r="B17" s="242"/>
      <c r="C17" s="69" t="s">
        <v>68</v>
      </c>
      <c r="D17" s="102"/>
      <c r="E17" s="244"/>
      <c r="F17" s="250"/>
      <c r="G17" s="252"/>
      <c r="H17" s="69" t="s">
        <v>68</v>
      </c>
      <c r="I17" s="61"/>
      <c r="J17" s="92"/>
      <c r="K17" s="93"/>
      <c r="L17" s="33" t="str">
        <f t="shared" si="0"/>
        <v/>
      </c>
      <c r="M17" s="246"/>
      <c r="N17" s="248"/>
      <c r="O17" s="234"/>
      <c r="P17" s="236"/>
      <c r="Q17" s="238"/>
      <c r="Y17" s="38"/>
    </row>
    <row r="18" spans="1:25" ht="15.95" customHeight="1" thickBot="1" x14ac:dyDescent="0.25">
      <c r="A18" s="239" t="s">
        <v>25</v>
      </c>
      <c r="B18" s="241" t="s">
        <v>17</v>
      </c>
      <c r="C18" s="68" t="s">
        <v>67</v>
      </c>
      <c r="D18" s="94">
        <v>54</v>
      </c>
      <c r="E18" s="243">
        <f>IF(D18="","",MAX(D18,D19))</f>
        <v>54</v>
      </c>
      <c r="F18" s="249">
        <f>IFERROR(IF(E18="","",RANK(E18,$E$4:$E$27,1)),"")</f>
        <v>3</v>
      </c>
      <c r="G18" s="251">
        <f>IFERROR(IF(E18="","",IF(E18="N",(MAX($F$4:$F$27)+1),F18)),"")</f>
        <v>3</v>
      </c>
      <c r="H18" s="68" t="s">
        <v>67</v>
      </c>
      <c r="I18" s="59">
        <v>86.67</v>
      </c>
      <c r="J18" s="94">
        <v>86.48</v>
      </c>
      <c r="K18" s="95"/>
      <c r="L18" s="31">
        <f t="shared" si="0"/>
        <v>86.67</v>
      </c>
      <c r="M18" s="245">
        <f>IF(L18="","",MIN(L19,L18))</f>
        <v>86.67</v>
      </c>
      <c r="N18" s="247">
        <f>IF(M18="","",RANK(M18,$M$4:$M$27,1))</f>
        <v>3</v>
      </c>
      <c r="O18" s="234">
        <f>IF(N18="","",SUM(N18,G18))</f>
        <v>6</v>
      </c>
      <c r="P18" s="235">
        <f>IF(O18="","",RANK(O18,$O$4:$O$27,1))</f>
        <v>2</v>
      </c>
      <c r="Q18" s="237">
        <f>IF(P18="","",VLOOKUP(P18,'Bodové hodnocení'!$A$1:$B$36,2,FALSE))</f>
        <v>15</v>
      </c>
      <c r="Y18" s="38"/>
    </row>
    <row r="19" spans="1:25" ht="15.95" customHeight="1" thickBot="1" x14ac:dyDescent="0.25">
      <c r="A19" s="253"/>
      <c r="B19" s="242"/>
      <c r="C19" s="70" t="s">
        <v>68</v>
      </c>
      <c r="D19" s="103"/>
      <c r="E19" s="244"/>
      <c r="F19" s="250"/>
      <c r="G19" s="252"/>
      <c r="H19" s="70" t="s">
        <v>68</v>
      </c>
      <c r="I19" s="60"/>
      <c r="J19" s="96"/>
      <c r="K19" s="97"/>
      <c r="L19" s="33" t="str">
        <f t="shared" si="0"/>
        <v/>
      </c>
      <c r="M19" s="246"/>
      <c r="N19" s="248"/>
      <c r="O19" s="234"/>
      <c r="P19" s="236"/>
      <c r="Q19" s="238"/>
      <c r="Y19" s="38"/>
    </row>
    <row r="20" spans="1:25" ht="15.95" customHeight="1" thickBot="1" x14ac:dyDescent="0.25">
      <c r="A20" s="240" t="s">
        <v>26</v>
      </c>
      <c r="B20" s="241" t="s">
        <v>14</v>
      </c>
      <c r="C20" s="71" t="s">
        <v>67</v>
      </c>
      <c r="D20" s="58">
        <v>71</v>
      </c>
      <c r="E20" s="243">
        <f>IF(D20="","",MIN(D20,D21))</f>
        <v>71</v>
      </c>
      <c r="F20" s="249">
        <f>IFERROR(IF(E20="","",RANK(E20,$E$4:$E$27,1)),"")</f>
        <v>7</v>
      </c>
      <c r="G20" s="251">
        <v>8</v>
      </c>
      <c r="H20" s="71" t="s">
        <v>67</v>
      </c>
      <c r="I20" s="98">
        <v>103.4</v>
      </c>
      <c r="J20" s="58">
        <v>103.13</v>
      </c>
      <c r="K20" s="99"/>
      <c r="L20" s="31">
        <f t="shared" si="0"/>
        <v>103.4</v>
      </c>
      <c r="M20" s="245">
        <f>IF(L20="","",MIN(L21,L20))</f>
        <v>103.4</v>
      </c>
      <c r="N20" s="247">
        <f>IF(M20="","",RANK(M20,$M$4:$M$27,1))</f>
        <v>8</v>
      </c>
      <c r="O20" s="234">
        <f>IF(N20="","",SUM(N20,G20))</f>
        <v>16</v>
      </c>
      <c r="P20" s="235">
        <f>IF(O20="","",RANK(O20,$O$4:$O$27,1))</f>
        <v>8</v>
      </c>
      <c r="Q20" s="237">
        <f>IF(P20="","",VLOOKUP(P20,'Bodové hodnocení'!$A$1:$B$36,2,FALSE))</f>
        <v>9</v>
      </c>
      <c r="Y20" s="38"/>
    </row>
    <row r="21" spans="1:25" ht="15.95" customHeight="1" thickBot="1" x14ac:dyDescent="0.25">
      <c r="A21" s="240"/>
      <c r="B21" s="242"/>
      <c r="C21" s="69" t="s">
        <v>68</v>
      </c>
      <c r="D21" s="102">
        <v>87</v>
      </c>
      <c r="E21" s="244"/>
      <c r="F21" s="250"/>
      <c r="G21" s="252"/>
      <c r="H21" s="69" t="s">
        <v>68</v>
      </c>
      <c r="I21" s="61">
        <v>112.73</v>
      </c>
      <c r="J21" s="92">
        <v>113.12</v>
      </c>
      <c r="K21" s="93">
        <v>20</v>
      </c>
      <c r="L21" s="33">
        <f t="shared" si="0"/>
        <v>133.12</v>
      </c>
      <c r="M21" s="246"/>
      <c r="N21" s="248"/>
      <c r="O21" s="234"/>
      <c r="P21" s="236"/>
      <c r="Q21" s="238"/>
    </row>
    <row r="22" spans="1:25" ht="15.95" customHeight="1" thickBot="1" x14ac:dyDescent="0.25">
      <c r="A22" s="239" t="s">
        <v>27</v>
      </c>
      <c r="B22" s="241" t="s">
        <v>24</v>
      </c>
      <c r="C22" s="68" t="s">
        <v>67</v>
      </c>
      <c r="D22" s="94">
        <v>77</v>
      </c>
      <c r="E22" s="243" t="s">
        <v>90</v>
      </c>
      <c r="F22" s="249" t="str">
        <f>IFERROR(IF(E22="","",RANK(E22,$E$4:$E$27,1)),"")</f>
        <v/>
      </c>
      <c r="G22" s="251">
        <f>IFERROR(IF(E22="","",IF(E22="N",(MAX($F$4:$F$27)+1),F22)),"")</f>
        <v>12</v>
      </c>
      <c r="H22" s="68" t="s">
        <v>67</v>
      </c>
      <c r="I22" s="59">
        <v>101.1</v>
      </c>
      <c r="J22" s="94">
        <v>101.15</v>
      </c>
      <c r="K22" s="95">
        <v>20</v>
      </c>
      <c r="L22" s="31">
        <f t="shared" si="0"/>
        <v>121.15</v>
      </c>
      <c r="M22" s="245" t="s">
        <v>90</v>
      </c>
      <c r="N22" s="247">
        <v>12</v>
      </c>
      <c r="O22" s="234">
        <f>IF(N22="","",SUM(N22,G22))</f>
        <v>24</v>
      </c>
      <c r="P22" s="235">
        <f>IF(O22="","",RANK(O22,$O$4:$O$27,1))</f>
        <v>12</v>
      </c>
      <c r="Q22" s="237">
        <f>IF(P22="","",VLOOKUP(P22,'Bodové hodnocení'!$A$1:$B$36,2,FALSE))</f>
        <v>5</v>
      </c>
    </row>
    <row r="23" spans="1:25" ht="15.95" customHeight="1" thickBot="1" x14ac:dyDescent="0.25">
      <c r="A23" s="240"/>
      <c r="B23" s="242"/>
      <c r="C23" s="69" t="s">
        <v>68</v>
      </c>
      <c r="D23" s="102"/>
      <c r="E23" s="244"/>
      <c r="F23" s="250"/>
      <c r="G23" s="252"/>
      <c r="H23" s="69" t="s">
        <v>68</v>
      </c>
      <c r="I23" s="61"/>
      <c r="J23" s="92"/>
      <c r="K23" s="93"/>
      <c r="L23" s="32" t="str">
        <f t="shared" si="0"/>
        <v/>
      </c>
      <c r="M23" s="246"/>
      <c r="N23" s="248"/>
      <c r="O23" s="234"/>
      <c r="P23" s="236"/>
      <c r="Q23" s="238"/>
    </row>
    <row r="24" spans="1:25" ht="14.45" customHeight="1" thickBot="1" x14ac:dyDescent="0.25">
      <c r="A24" s="239" t="s">
        <v>28</v>
      </c>
      <c r="B24" s="241" t="s">
        <v>12</v>
      </c>
      <c r="C24" s="68" t="s">
        <v>67</v>
      </c>
      <c r="D24" s="94">
        <v>78</v>
      </c>
      <c r="E24" s="243">
        <f>IF(D24="","",MAX(D24,D25))</f>
        <v>78</v>
      </c>
      <c r="F24" s="249">
        <f>IFERROR(IF(E24="","",RANK(E24,$E$4:$E$27,1)),"")</f>
        <v>11</v>
      </c>
      <c r="G24" s="251">
        <f>IFERROR(IF(E24="","",IF(E24="N",(MAX($F$4:$F$27)+1),F24)),"")</f>
        <v>11</v>
      </c>
      <c r="H24" s="68" t="s">
        <v>67</v>
      </c>
      <c r="I24" s="59">
        <v>90.97</v>
      </c>
      <c r="J24" s="94">
        <v>91.02</v>
      </c>
      <c r="K24" s="95">
        <v>10</v>
      </c>
      <c r="L24" s="31">
        <f t="shared" si="0"/>
        <v>101.02</v>
      </c>
      <c r="M24" s="245">
        <f>IF(L24="","",MIN(L25,L24))</f>
        <v>101.02</v>
      </c>
      <c r="N24" s="247">
        <f>IF(M24="","",RANK(M24,$M$4:$M$27,1))</f>
        <v>7</v>
      </c>
      <c r="O24" s="234">
        <f>IF(N24="","",SUM(N24,G24))</f>
        <v>18</v>
      </c>
      <c r="P24" s="235">
        <f>IF(O24="","",RANK(O24,$O$4:$O$27,1))</f>
        <v>10</v>
      </c>
      <c r="Q24" s="237">
        <f>IF(P24="","",VLOOKUP(P24,'Bodové hodnocení'!$A$1:$B$36,2,FALSE))</f>
        <v>7</v>
      </c>
    </row>
    <row r="25" spans="1:25" ht="15.95" customHeight="1" thickBot="1" x14ac:dyDescent="0.25">
      <c r="A25" s="240"/>
      <c r="B25" s="242"/>
      <c r="C25" s="69" t="s">
        <v>68</v>
      </c>
      <c r="D25" s="102"/>
      <c r="E25" s="244"/>
      <c r="F25" s="250"/>
      <c r="G25" s="252"/>
      <c r="H25" s="69" t="s">
        <v>68</v>
      </c>
      <c r="I25" s="61"/>
      <c r="J25" s="92"/>
      <c r="K25" s="93"/>
      <c r="L25" s="32" t="str">
        <f t="shared" si="0"/>
        <v/>
      </c>
      <c r="M25" s="246"/>
      <c r="N25" s="248"/>
      <c r="O25" s="234"/>
      <c r="P25" s="236"/>
      <c r="Q25" s="238"/>
    </row>
    <row r="26" spans="1:25" ht="15.95" customHeight="1" thickBot="1" x14ac:dyDescent="0.25">
      <c r="A26" s="278" t="s">
        <v>29</v>
      </c>
      <c r="B26" s="241" t="s">
        <v>9</v>
      </c>
      <c r="C26" s="68" t="s">
        <v>67</v>
      </c>
      <c r="D26" s="94">
        <v>73</v>
      </c>
      <c r="E26" s="243">
        <f>IF(D26="","",MAX(D26,D27))</f>
        <v>73</v>
      </c>
      <c r="F26" s="249">
        <f>IFERROR(IF(E26="","",RANK(E26,$E$4:$E$27,1)),"")</f>
        <v>10</v>
      </c>
      <c r="G26" s="251">
        <f>IFERROR(IF(E26="","",IF(E26="N",(MAX($F$4:$F$27)+1),F26)),"")</f>
        <v>10</v>
      </c>
      <c r="H26" s="68" t="s">
        <v>67</v>
      </c>
      <c r="I26" s="59">
        <v>114.58</v>
      </c>
      <c r="J26" s="94">
        <v>115.06</v>
      </c>
      <c r="K26" s="95">
        <v>40</v>
      </c>
      <c r="L26" s="31">
        <f t="shared" si="0"/>
        <v>155.06</v>
      </c>
      <c r="M26" s="245">
        <f>IF(L26="","",MIN(L27,L26))</f>
        <v>155.06</v>
      </c>
      <c r="N26" s="247">
        <f>IF(M26="","",RANK(M26,$M$4:$M$27,1))</f>
        <v>11</v>
      </c>
      <c r="O26" s="234">
        <f>IF(N26="","",SUM(N26,G26))</f>
        <v>21</v>
      </c>
      <c r="P26" s="235">
        <f>IF(O26="","",RANK(O26,$O$4:$O$27,1))</f>
        <v>11</v>
      </c>
      <c r="Q26" s="237">
        <f>IF(P26="","",VLOOKUP(P26,'Bodové hodnocení'!$A$1:$B$36,2,FALSE))</f>
        <v>6</v>
      </c>
    </row>
    <row r="27" spans="1:25" ht="15.95" customHeight="1" thickBot="1" x14ac:dyDescent="0.25">
      <c r="A27" s="279"/>
      <c r="B27" s="280"/>
      <c r="C27" s="72" t="s">
        <v>68</v>
      </c>
      <c r="D27" s="100"/>
      <c r="E27" s="281"/>
      <c r="F27" s="282"/>
      <c r="G27" s="283"/>
      <c r="H27" s="72" t="s">
        <v>68</v>
      </c>
      <c r="I27" s="62"/>
      <c r="J27" s="100"/>
      <c r="K27" s="101"/>
      <c r="L27" s="35" t="str">
        <f t="shared" si="0"/>
        <v/>
      </c>
      <c r="M27" s="288"/>
      <c r="N27" s="289"/>
      <c r="O27" s="290"/>
      <c r="P27" s="291"/>
      <c r="Q27" s="292"/>
    </row>
    <row r="28" spans="1:25" ht="16.5" thickTop="1" thickBot="1" x14ac:dyDescent="0.25"/>
    <row r="29" spans="1:25" s="73" customFormat="1" ht="22.5" customHeight="1" thickTop="1" thickBot="1" x14ac:dyDescent="0.25">
      <c r="A29" s="295" t="s">
        <v>77</v>
      </c>
      <c r="B29" s="296"/>
      <c r="C29" s="297" t="s">
        <v>85</v>
      </c>
      <c r="D29" s="298"/>
      <c r="E29" s="298"/>
      <c r="F29" s="298"/>
      <c r="G29" s="333"/>
      <c r="H29" s="299" t="s">
        <v>83</v>
      </c>
      <c r="I29" s="300"/>
      <c r="J29" s="300"/>
      <c r="K29" s="300"/>
      <c r="L29" s="300"/>
      <c r="M29" s="300"/>
      <c r="N29" s="301"/>
      <c r="O29" s="302" t="s">
        <v>33</v>
      </c>
      <c r="P29" s="272" t="s">
        <v>91</v>
      </c>
      <c r="Q29" s="303" t="s">
        <v>34</v>
      </c>
    </row>
    <row r="30" spans="1:25" s="85" customFormat="1" ht="36.6" customHeight="1" thickBot="1" x14ac:dyDescent="0.25">
      <c r="A30" s="75" t="s">
        <v>35</v>
      </c>
      <c r="B30" s="76" t="s">
        <v>2</v>
      </c>
      <c r="C30" s="77"/>
      <c r="D30" s="78" t="s">
        <v>43</v>
      </c>
      <c r="E30" s="78" t="s">
        <v>36</v>
      </c>
      <c r="F30" s="79" t="s">
        <v>37</v>
      </c>
      <c r="G30" s="80" t="s">
        <v>37</v>
      </c>
      <c r="H30" s="78"/>
      <c r="I30" s="81" t="s">
        <v>38</v>
      </c>
      <c r="J30" s="81" t="s">
        <v>39</v>
      </c>
      <c r="K30" s="81" t="s">
        <v>40</v>
      </c>
      <c r="L30" s="81" t="s">
        <v>43</v>
      </c>
      <c r="M30" s="81" t="s">
        <v>36</v>
      </c>
      <c r="N30" s="82" t="s">
        <v>37</v>
      </c>
      <c r="O30" s="286"/>
      <c r="P30" s="273"/>
      <c r="Q30" s="293"/>
    </row>
    <row r="31" spans="1:25" ht="15.75" thickBot="1" x14ac:dyDescent="0.25">
      <c r="A31" s="239" t="s">
        <v>16</v>
      </c>
      <c r="B31" s="263" t="s">
        <v>65</v>
      </c>
      <c r="C31" s="63" t="s">
        <v>67</v>
      </c>
      <c r="D31" s="58">
        <v>82</v>
      </c>
      <c r="E31" s="243">
        <f>IF(D31="","",MAX(D31,D32))</f>
        <v>82</v>
      </c>
      <c r="F31" s="249">
        <f>IFERROR(IF(E31="","",RANK(E31,$E$31:$E$60,1)),"")</f>
        <v>14</v>
      </c>
      <c r="G31" s="251">
        <f>IFERROR(IF(E31="","",IF(E31="N",(MAX($F$31:$F$60)+1),F31)),"")</f>
        <v>14</v>
      </c>
      <c r="H31" s="68" t="s">
        <v>67</v>
      </c>
      <c r="I31" s="59">
        <v>91.91</v>
      </c>
      <c r="J31" s="90">
        <v>91.63</v>
      </c>
      <c r="K31" s="91"/>
      <c r="L31" s="86">
        <f>IF(I31="","",MAX(I31,J31)+K31)</f>
        <v>91.91</v>
      </c>
      <c r="M31" s="245">
        <f>IF(L31="","",MIN(L32,L31))</f>
        <v>91.91</v>
      </c>
      <c r="N31" s="247">
        <f>IF(M31="","",RANK(M31,$M$31:$M$60,1))</f>
        <v>14</v>
      </c>
      <c r="O31" s="234">
        <f>IF(N31="","",SUM(N31,G31))</f>
        <v>28</v>
      </c>
      <c r="P31" s="235">
        <f>IF(O31="","",RANK(O31,$O$31:$O$60,1))</f>
        <v>14</v>
      </c>
      <c r="Q31" s="237">
        <f>IF(P31="","",VLOOKUP(P31,'Bodové hodnocení'!$A$1:$B$36,2,FALSE))</f>
        <v>3</v>
      </c>
    </row>
    <row r="32" spans="1:25" ht="15.75" thickBot="1" x14ac:dyDescent="0.25">
      <c r="A32" s="240"/>
      <c r="B32" s="294"/>
      <c r="C32" s="64" t="s">
        <v>68</v>
      </c>
      <c r="D32" s="102"/>
      <c r="E32" s="244"/>
      <c r="F32" s="250"/>
      <c r="G32" s="252"/>
      <c r="H32" s="69" t="s">
        <v>68</v>
      </c>
      <c r="I32" s="61"/>
      <c r="J32" s="92"/>
      <c r="K32" s="93"/>
      <c r="L32" s="87" t="str">
        <f t="shared" ref="L32:L60" si="1">IF(I32="","",MAX(I32,J32)+K32)</f>
        <v/>
      </c>
      <c r="M32" s="246"/>
      <c r="N32" s="248"/>
      <c r="O32" s="234"/>
      <c r="P32" s="236"/>
      <c r="Q32" s="238"/>
    </row>
    <row r="33" spans="1:17" ht="16.5" customHeight="1" thickBot="1" x14ac:dyDescent="0.25">
      <c r="A33" s="239" t="s">
        <v>18</v>
      </c>
      <c r="B33" s="263" t="s">
        <v>80</v>
      </c>
      <c r="C33" s="63" t="s">
        <v>67</v>
      </c>
      <c r="D33" s="94">
        <v>58</v>
      </c>
      <c r="E33" s="243">
        <f>IF(D33="","",MAX(D33,D34))</f>
        <v>58</v>
      </c>
      <c r="F33" s="249">
        <f>IFERROR(IF(E33="","",RANK(E33,$E$31:$E$60,1)),"")</f>
        <v>11</v>
      </c>
      <c r="G33" s="251">
        <f>IFERROR(IF(E33="","",IF(E33="N",(MAX($F$31:$F$60)+1),F33)),"")</f>
        <v>11</v>
      </c>
      <c r="H33" s="68" t="s">
        <v>67</v>
      </c>
      <c r="I33" s="59">
        <v>69.400000000000006</v>
      </c>
      <c r="J33" s="94">
        <v>69.25</v>
      </c>
      <c r="K33" s="95"/>
      <c r="L33" s="86">
        <f t="shared" si="1"/>
        <v>69.400000000000006</v>
      </c>
      <c r="M33" s="245">
        <f>IF(L33="","",MIN(L34,L33))</f>
        <v>69.400000000000006</v>
      </c>
      <c r="N33" s="247">
        <f>IF(M33="","",RANK(M33,$M$31:$M$60,1))</f>
        <v>6</v>
      </c>
      <c r="O33" s="234">
        <f>IF(N33="","",SUM(N33,G33))</f>
        <v>17</v>
      </c>
      <c r="P33" s="235">
        <f>IF(O33="","",RANK(O33,$O$31:$O$60,1))</f>
        <v>8</v>
      </c>
      <c r="Q33" s="237">
        <f>IF(P33="","",VLOOKUP(P33,'Bodové hodnocení'!$A$1:$B$36,2,FALSE))</f>
        <v>9</v>
      </c>
    </row>
    <row r="34" spans="1:17" ht="16.5" customHeight="1" thickBot="1" x14ac:dyDescent="0.25">
      <c r="A34" s="253"/>
      <c r="B34" s="294"/>
      <c r="C34" s="65" t="s">
        <v>68</v>
      </c>
      <c r="D34" s="103"/>
      <c r="E34" s="244"/>
      <c r="F34" s="250"/>
      <c r="G34" s="252"/>
      <c r="H34" s="70" t="s">
        <v>68</v>
      </c>
      <c r="I34" s="60"/>
      <c r="J34" s="96"/>
      <c r="K34" s="97"/>
      <c r="L34" s="87" t="str">
        <f t="shared" si="1"/>
        <v/>
      </c>
      <c r="M34" s="246"/>
      <c r="N34" s="248"/>
      <c r="O34" s="234"/>
      <c r="P34" s="236"/>
      <c r="Q34" s="238"/>
    </row>
    <row r="35" spans="1:17" ht="16.5" customHeight="1" thickBot="1" x14ac:dyDescent="0.25">
      <c r="A35" s="240" t="s">
        <v>19</v>
      </c>
      <c r="B35" s="263" t="s">
        <v>10</v>
      </c>
      <c r="C35" s="66" t="s">
        <v>67</v>
      </c>
      <c r="D35" s="58">
        <v>72</v>
      </c>
      <c r="E35" s="243">
        <f>IF(D35="","",MAX(D35,D36))</f>
        <v>72</v>
      </c>
      <c r="F35" s="249">
        <f>IFERROR(IF(E35="","",RANK(E35,$E$31:$E$60,1)),"")</f>
        <v>13</v>
      </c>
      <c r="G35" s="251">
        <f>IFERROR(IF(E35="","",IF(E35="N",(MAX($F$31:$F$60)+1),F35)),"")</f>
        <v>13</v>
      </c>
      <c r="H35" s="71" t="s">
        <v>67</v>
      </c>
      <c r="I35" s="98">
        <v>75.53</v>
      </c>
      <c r="J35" s="58">
        <v>75.64</v>
      </c>
      <c r="K35" s="99"/>
      <c r="L35" s="86">
        <f t="shared" si="1"/>
        <v>75.64</v>
      </c>
      <c r="M35" s="245">
        <f>IF(L35="","",MIN(L36,L35))</f>
        <v>75.64</v>
      </c>
      <c r="N35" s="247">
        <f>IF(M35="","",RANK(M35,$M$31:$M$60,1))</f>
        <v>8</v>
      </c>
      <c r="O35" s="234">
        <f>IF(N35="","",SUM(N35,G35))</f>
        <v>21</v>
      </c>
      <c r="P35" s="235">
        <f>IF(O35="","",RANK(O35,$O$31:$O$60,1))</f>
        <v>12</v>
      </c>
      <c r="Q35" s="237">
        <f>IF(P35="","",VLOOKUP(P35,'Bodové hodnocení'!$A$1:$B$36,2,FALSE))</f>
        <v>5</v>
      </c>
    </row>
    <row r="36" spans="1:17" ht="16.5" customHeight="1" thickBot="1" x14ac:dyDescent="0.25">
      <c r="A36" s="240"/>
      <c r="B36" s="264"/>
      <c r="C36" s="64" t="s">
        <v>68</v>
      </c>
      <c r="D36" s="102"/>
      <c r="E36" s="244"/>
      <c r="F36" s="250"/>
      <c r="G36" s="252"/>
      <c r="H36" s="69" t="s">
        <v>68</v>
      </c>
      <c r="I36" s="61"/>
      <c r="J36" s="92"/>
      <c r="K36" s="93"/>
      <c r="L36" s="87" t="str">
        <f t="shared" si="1"/>
        <v/>
      </c>
      <c r="M36" s="246"/>
      <c r="N36" s="248"/>
      <c r="O36" s="234"/>
      <c r="P36" s="236"/>
      <c r="Q36" s="238"/>
    </row>
    <row r="37" spans="1:17" ht="16.5" customHeight="1" thickBot="1" x14ac:dyDescent="0.25">
      <c r="A37" s="239" t="s">
        <v>20</v>
      </c>
      <c r="B37" s="263" t="s">
        <v>6</v>
      </c>
      <c r="C37" s="63" t="s">
        <v>67</v>
      </c>
      <c r="D37" s="94">
        <v>34</v>
      </c>
      <c r="E37" s="243">
        <f>IF(D37="","",MAX(D37,D38))</f>
        <v>34</v>
      </c>
      <c r="F37" s="249">
        <f>IFERROR(IF(E37="","",RANK(E37,$E$31:$E$60,1)),"")</f>
        <v>1</v>
      </c>
      <c r="G37" s="251">
        <f>IFERROR(IF(E37="","",IF(E37="N",(MAX($F$31:$F$60)+1),F37)),"")</f>
        <v>1</v>
      </c>
      <c r="H37" s="68" t="s">
        <v>67</v>
      </c>
      <c r="I37" s="59">
        <v>63.23</v>
      </c>
      <c r="J37" s="94">
        <v>63.37</v>
      </c>
      <c r="K37" s="95"/>
      <c r="L37" s="86">
        <f t="shared" si="1"/>
        <v>63.37</v>
      </c>
      <c r="M37" s="245">
        <f>IF(L37="","",MIN(L38,L37))</f>
        <v>63.37</v>
      </c>
      <c r="N37" s="247">
        <f>IF(M37="","",RANK(M37,$M$31:$M$60,1))</f>
        <v>2</v>
      </c>
      <c r="O37" s="234">
        <f>IF(N37="","",SUM(N37,G37))</f>
        <v>3</v>
      </c>
      <c r="P37" s="235">
        <f>IF(O37="","",RANK(O37,$O$31:$O$60,1))</f>
        <v>1</v>
      </c>
      <c r="Q37" s="237">
        <f>IF(P37="","",VLOOKUP(P37,'Bodové hodnocení'!$A$1:$B$36,2,FALSE))</f>
        <v>16</v>
      </c>
    </row>
    <row r="38" spans="1:17" ht="16.5" customHeight="1" thickBot="1" x14ac:dyDescent="0.25">
      <c r="A38" s="253"/>
      <c r="B38" s="264"/>
      <c r="C38" s="65" t="s">
        <v>68</v>
      </c>
      <c r="D38" s="103"/>
      <c r="E38" s="244"/>
      <c r="F38" s="250"/>
      <c r="G38" s="252"/>
      <c r="H38" s="70" t="s">
        <v>68</v>
      </c>
      <c r="I38" s="60"/>
      <c r="J38" s="96"/>
      <c r="K38" s="97"/>
      <c r="L38" s="87" t="str">
        <f t="shared" si="1"/>
        <v/>
      </c>
      <c r="M38" s="246"/>
      <c r="N38" s="248"/>
      <c r="O38" s="234"/>
      <c r="P38" s="236"/>
      <c r="Q38" s="238"/>
    </row>
    <row r="39" spans="1:17" ht="16.5" customHeight="1" thickBot="1" x14ac:dyDescent="0.25">
      <c r="A39" s="240" t="s">
        <v>21</v>
      </c>
      <c r="B39" s="263" t="s">
        <v>13</v>
      </c>
      <c r="C39" s="66" t="s">
        <v>67</v>
      </c>
      <c r="D39" s="58">
        <v>40</v>
      </c>
      <c r="E39" s="243">
        <f>IF(D39="","",MAX(D39,D40))</f>
        <v>40</v>
      </c>
      <c r="F39" s="249">
        <f>IFERROR(IF(E39="","",RANK(E39,$E$31:$E$60,1)),"")</f>
        <v>2</v>
      </c>
      <c r="G39" s="251">
        <f>IFERROR(IF(E39="","",IF(E39="N",(MAX($F$31:$F$60)+1),F39)),"")</f>
        <v>2</v>
      </c>
      <c r="H39" s="71" t="s">
        <v>67</v>
      </c>
      <c r="I39" s="98">
        <v>55.99</v>
      </c>
      <c r="J39" s="58">
        <v>55.56</v>
      </c>
      <c r="K39" s="99"/>
      <c r="L39" s="86">
        <f t="shared" si="1"/>
        <v>55.99</v>
      </c>
      <c r="M39" s="245">
        <f>IF(L39="","",MIN(L40,L39))</f>
        <v>55.99</v>
      </c>
      <c r="N39" s="247">
        <f>IF(M39="","",RANK(M39,$M$31:$M$60,1))</f>
        <v>1</v>
      </c>
      <c r="O39" s="234">
        <f>IF(N39="","",SUM(N39,G39))</f>
        <v>3</v>
      </c>
      <c r="P39" s="235">
        <v>2</v>
      </c>
      <c r="Q39" s="237">
        <f>IF(P39="","",VLOOKUP(P39,'Bodové hodnocení'!$A$1:$B$36,2,FALSE))</f>
        <v>15</v>
      </c>
    </row>
    <row r="40" spans="1:17" ht="16.5" customHeight="1" thickBot="1" x14ac:dyDescent="0.25">
      <c r="A40" s="240"/>
      <c r="B40" s="264"/>
      <c r="C40" s="64" t="s">
        <v>68</v>
      </c>
      <c r="D40" s="102"/>
      <c r="E40" s="244"/>
      <c r="F40" s="250"/>
      <c r="G40" s="252"/>
      <c r="H40" s="69" t="s">
        <v>68</v>
      </c>
      <c r="I40" s="61"/>
      <c r="J40" s="92"/>
      <c r="K40" s="93"/>
      <c r="L40" s="87" t="str">
        <f t="shared" si="1"/>
        <v/>
      </c>
      <c r="M40" s="246"/>
      <c r="N40" s="248"/>
      <c r="O40" s="234"/>
      <c r="P40" s="236"/>
      <c r="Q40" s="238"/>
    </row>
    <row r="41" spans="1:17" ht="16.5" customHeight="1" thickBot="1" x14ac:dyDescent="0.25">
      <c r="A41" s="239" t="s">
        <v>22</v>
      </c>
      <c r="B41" s="263" t="s">
        <v>7</v>
      </c>
      <c r="C41" s="63" t="s">
        <v>67</v>
      </c>
      <c r="D41" s="94">
        <v>56</v>
      </c>
      <c r="E41" s="243">
        <f>IF(D41="","",MAX(D41,D42))</f>
        <v>56</v>
      </c>
      <c r="F41" s="249">
        <f>IFERROR(IF(E41="","",RANK(E41,$E$31:$E$60,1)),"")</f>
        <v>9</v>
      </c>
      <c r="G41" s="251">
        <f>IFERROR(IF(E41="","",IF(E41="N",(MAX($F$31:$F$60)+1),F41)),"")</f>
        <v>9</v>
      </c>
      <c r="H41" s="68" t="s">
        <v>67</v>
      </c>
      <c r="I41" s="59">
        <v>68.53</v>
      </c>
      <c r="J41" s="94">
        <v>68.709999999999994</v>
      </c>
      <c r="K41" s="95"/>
      <c r="L41" s="86">
        <f t="shared" si="1"/>
        <v>68.709999999999994</v>
      </c>
      <c r="M41" s="245">
        <f>IF(L41="","",MIN(L42,L41))</f>
        <v>68.709999999999994</v>
      </c>
      <c r="N41" s="247">
        <f>IF(M41="","",RANK(M41,$M$31:$M$60,1))</f>
        <v>5</v>
      </c>
      <c r="O41" s="234">
        <f>IF(N41="","",SUM(N41,G41))</f>
        <v>14</v>
      </c>
      <c r="P41" s="235">
        <f>IF(O41="","",RANK(O41,$O$31:$O$60,1))</f>
        <v>6</v>
      </c>
      <c r="Q41" s="237">
        <f>IF(P41="","",VLOOKUP(P41,'Bodové hodnocení'!$A$1:$B$36,2,FALSE))</f>
        <v>11</v>
      </c>
    </row>
    <row r="42" spans="1:17" ht="16.5" customHeight="1" thickBot="1" x14ac:dyDescent="0.25">
      <c r="A42" s="253"/>
      <c r="B42" s="264"/>
      <c r="C42" s="65" t="s">
        <v>68</v>
      </c>
      <c r="D42" s="103"/>
      <c r="E42" s="244"/>
      <c r="F42" s="250"/>
      <c r="G42" s="252"/>
      <c r="H42" s="70" t="s">
        <v>68</v>
      </c>
      <c r="I42" s="60"/>
      <c r="J42" s="96"/>
      <c r="K42" s="97"/>
      <c r="L42" s="87" t="str">
        <f t="shared" si="1"/>
        <v/>
      </c>
      <c r="M42" s="246"/>
      <c r="N42" s="248"/>
      <c r="O42" s="234"/>
      <c r="P42" s="236"/>
      <c r="Q42" s="238"/>
    </row>
    <row r="43" spans="1:17" ht="16.5" customHeight="1" thickBot="1" x14ac:dyDescent="0.25">
      <c r="A43" s="240" t="s">
        <v>23</v>
      </c>
      <c r="B43" s="263" t="s">
        <v>14</v>
      </c>
      <c r="C43" s="66" t="s">
        <v>67</v>
      </c>
      <c r="D43" s="58">
        <v>53</v>
      </c>
      <c r="E43" s="243">
        <f>IF(D43="","",MAX(D43,D44))</f>
        <v>53</v>
      </c>
      <c r="F43" s="249">
        <f>IFERROR(IF(E43="","",RANK(E43,$E$31:$E$60,1)),"")</f>
        <v>5</v>
      </c>
      <c r="G43" s="251">
        <f>IFERROR(IF(E43="","",IF(E43="N",(MAX($F$31:$F$60)+1),F43)),"")</f>
        <v>5</v>
      </c>
      <c r="H43" s="71" t="s">
        <v>67</v>
      </c>
      <c r="I43" s="98">
        <v>65.069999999999993</v>
      </c>
      <c r="J43" s="58">
        <v>65.209999999999994</v>
      </c>
      <c r="K43" s="99"/>
      <c r="L43" s="86">
        <f t="shared" si="1"/>
        <v>65.209999999999994</v>
      </c>
      <c r="M43" s="245">
        <f>IF(L43="","",MIN(L44,L43))</f>
        <v>65.209999999999994</v>
      </c>
      <c r="N43" s="247">
        <f>IF(M43="","",RANK(M43,$M$31:$M$60,1))</f>
        <v>3</v>
      </c>
      <c r="O43" s="234">
        <f>IF(N43="","",SUM(N43,G43))</f>
        <v>8</v>
      </c>
      <c r="P43" s="235">
        <f>IF(O43="","",RANK(O43,$O$31:$O$60,1))</f>
        <v>3</v>
      </c>
      <c r="Q43" s="237">
        <f>IF(P43="","",VLOOKUP(P43,'Bodové hodnocení'!$A$1:$B$36,2,FALSE))</f>
        <v>14</v>
      </c>
    </row>
    <row r="44" spans="1:17" ht="16.5" customHeight="1" thickBot="1" x14ac:dyDescent="0.25">
      <c r="A44" s="240"/>
      <c r="B44" s="264"/>
      <c r="C44" s="64" t="s">
        <v>68</v>
      </c>
      <c r="D44" s="102"/>
      <c r="E44" s="244"/>
      <c r="F44" s="250"/>
      <c r="G44" s="252"/>
      <c r="H44" s="69" t="s">
        <v>68</v>
      </c>
      <c r="I44" s="61"/>
      <c r="J44" s="92"/>
      <c r="K44" s="93"/>
      <c r="L44" s="87" t="str">
        <f t="shared" si="1"/>
        <v/>
      </c>
      <c r="M44" s="246"/>
      <c r="N44" s="248"/>
      <c r="O44" s="234"/>
      <c r="P44" s="236"/>
      <c r="Q44" s="238"/>
    </row>
    <row r="45" spans="1:17" ht="16.5" customHeight="1" thickBot="1" x14ac:dyDescent="0.25">
      <c r="A45" s="239" t="s">
        <v>25</v>
      </c>
      <c r="B45" s="263" t="s">
        <v>89</v>
      </c>
      <c r="C45" s="63" t="s">
        <v>67</v>
      </c>
      <c r="D45" s="94">
        <v>60</v>
      </c>
      <c r="E45" s="243">
        <f>IF(D45="","",MAX(D45,D46))</f>
        <v>60</v>
      </c>
      <c r="F45" s="249">
        <f>IFERROR(IF(E45="","",RANK(E45,$E$31:$E$60,1)),"")</f>
        <v>12</v>
      </c>
      <c r="G45" s="251">
        <f>IFERROR(IF(E45="","",IF(E45="N",(MAX($F$31:$F$60)+1),F45)),"")</f>
        <v>12</v>
      </c>
      <c r="H45" s="68" t="s">
        <v>67</v>
      </c>
      <c r="I45" s="59">
        <v>79.819999999999993</v>
      </c>
      <c r="J45" s="94">
        <v>80.209999999999994</v>
      </c>
      <c r="K45" s="95">
        <v>10</v>
      </c>
      <c r="L45" s="86">
        <f t="shared" si="1"/>
        <v>90.21</v>
      </c>
      <c r="M45" s="245">
        <f>IF(L45="","",MIN(L46,L45))</f>
        <v>90.21</v>
      </c>
      <c r="N45" s="247">
        <f>IF(M45="","",RANK(M45,$M$31:$M$60,1))</f>
        <v>13</v>
      </c>
      <c r="O45" s="234">
        <f>IF(N45="","",SUM(N45,G45))</f>
        <v>25</v>
      </c>
      <c r="P45" s="235">
        <f>IF(O45="","",RANK(O45,$O$31:$O$60,1))</f>
        <v>13</v>
      </c>
      <c r="Q45" s="237">
        <f>IF(P45="","",VLOOKUP(P45,'Bodové hodnocení'!$A$1:$B$36,2,FALSE))</f>
        <v>4</v>
      </c>
    </row>
    <row r="46" spans="1:17" ht="16.5" customHeight="1" thickBot="1" x14ac:dyDescent="0.25">
      <c r="A46" s="253"/>
      <c r="B46" s="264"/>
      <c r="C46" s="65" t="s">
        <v>68</v>
      </c>
      <c r="D46" s="103"/>
      <c r="E46" s="244"/>
      <c r="F46" s="250"/>
      <c r="G46" s="252"/>
      <c r="H46" s="70" t="s">
        <v>68</v>
      </c>
      <c r="I46" s="60"/>
      <c r="J46" s="96"/>
      <c r="K46" s="97"/>
      <c r="L46" s="87" t="str">
        <f t="shared" si="1"/>
        <v/>
      </c>
      <c r="M46" s="246"/>
      <c r="N46" s="248"/>
      <c r="O46" s="234"/>
      <c r="P46" s="236"/>
      <c r="Q46" s="238"/>
    </row>
    <row r="47" spans="1:17" ht="16.5" customHeight="1" thickBot="1" x14ac:dyDescent="0.25">
      <c r="A47" s="240" t="s">
        <v>26</v>
      </c>
      <c r="B47" s="263" t="s">
        <v>5</v>
      </c>
      <c r="C47" s="66" t="s">
        <v>67</v>
      </c>
      <c r="D47" s="58">
        <v>44</v>
      </c>
      <c r="E47" s="243">
        <f>IF(D47="","",MAX(D47,D48))</f>
        <v>44</v>
      </c>
      <c r="F47" s="249">
        <f>IFERROR(IF(E47="","",RANK(E47,$E$31:$E$60,1)),"")</f>
        <v>3</v>
      </c>
      <c r="G47" s="251">
        <f>IFERROR(IF(E47="","",IF(E47="N",(MAX($F$31:$F$60)+1),F47)),"")</f>
        <v>3</v>
      </c>
      <c r="H47" s="71" t="s">
        <v>67</v>
      </c>
      <c r="I47" s="98">
        <v>62.2</v>
      </c>
      <c r="J47" s="58">
        <v>62.22</v>
      </c>
      <c r="K47" s="99">
        <v>10</v>
      </c>
      <c r="L47" s="86">
        <f t="shared" si="1"/>
        <v>72.22</v>
      </c>
      <c r="M47" s="245">
        <f>IF(L47="","",MIN(L48,L47))</f>
        <v>72.22</v>
      </c>
      <c r="N47" s="247">
        <f>IF(M47="","",RANK(M47,$M$31:$M$60,1))</f>
        <v>7</v>
      </c>
      <c r="O47" s="234">
        <f>IF(N47="","",SUM(N47,G47))</f>
        <v>10</v>
      </c>
      <c r="P47" s="235">
        <f>IF(O47="","",RANK(O47,$O$31:$O$60,1))</f>
        <v>4</v>
      </c>
      <c r="Q47" s="237">
        <f>IF(P47="","",VLOOKUP(P47,'Bodové hodnocení'!$A$1:$B$36,2,FALSE))</f>
        <v>13</v>
      </c>
    </row>
    <row r="48" spans="1:17" ht="16.5" customHeight="1" thickBot="1" x14ac:dyDescent="0.25">
      <c r="A48" s="240"/>
      <c r="B48" s="264"/>
      <c r="C48" s="64" t="s">
        <v>68</v>
      </c>
      <c r="D48" s="102"/>
      <c r="E48" s="244"/>
      <c r="F48" s="250"/>
      <c r="G48" s="252"/>
      <c r="H48" s="69" t="s">
        <v>68</v>
      </c>
      <c r="I48" s="61"/>
      <c r="J48" s="92"/>
      <c r="K48" s="93"/>
      <c r="L48" s="87" t="str">
        <f t="shared" si="1"/>
        <v/>
      </c>
      <c r="M48" s="246"/>
      <c r="N48" s="248"/>
      <c r="O48" s="234"/>
      <c r="P48" s="236"/>
      <c r="Q48" s="238"/>
    </row>
    <row r="49" spans="1:17" ht="16.5" customHeight="1" thickBot="1" x14ac:dyDescent="0.25">
      <c r="A49" s="239" t="s">
        <v>27</v>
      </c>
      <c r="B49" s="263" t="s">
        <v>86</v>
      </c>
      <c r="C49" s="63" t="s">
        <v>67</v>
      </c>
      <c r="D49" s="94">
        <v>57</v>
      </c>
      <c r="E49" s="243">
        <f>IF(D49="","",MAX(D49,D50))</f>
        <v>57</v>
      </c>
      <c r="F49" s="249">
        <f>IFERROR(IF(E49="","",RANK(E49,$E$31:$E$60,1)),"")</f>
        <v>10</v>
      </c>
      <c r="G49" s="251">
        <f>IFERROR(IF(E49="","",IF(E49="N",(MAX($F$31:$F$60)+1),F49)),"")</f>
        <v>10</v>
      </c>
      <c r="H49" s="68" t="s">
        <v>67</v>
      </c>
      <c r="I49" s="59">
        <v>68.52</v>
      </c>
      <c r="J49" s="94">
        <v>68.61</v>
      </c>
      <c r="K49" s="95">
        <v>10</v>
      </c>
      <c r="L49" s="86">
        <f t="shared" si="1"/>
        <v>78.61</v>
      </c>
      <c r="M49" s="245">
        <f>IF(L49="","",MIN(L50,L49))</f>
        <v>78.61</v>
      </c>
      <c r="N49" s="247">
        <f>IF(M49="","",RANK(M49,$M$31:$M$60,1))</f>
        <v>9</v>
      </c>
      <c r="O49" s="234">
        <f>IF(N49="","",SUM(N49,G49))</f>
        <v>19</v>
      </c>
      <c r="P49" s="235">
        <v>11</v>
      </c>
      <c r="Q49" s="237">
        <f>IF(P49="","",VLOOKUP(P49,'Bodové hodnocení'!$A$1:$B$36,2,FALSE))</f>
        <v>6</v>
      </c>
    </row>
    <row r="50" spans="1:17" ht="16.5" customHeight="1" thickBot="1" x14ac:dyDescent="0.25">
      <c r="A50" s="240"/>
      <c r="B50" s="264"/>
      <c r="C50" s="64" t="s">
        <v>68</v>
      </c>
      <c r="D50" s="102"/>
      <c r="E50" s="244"/>
      <c r="F50" s="250"/>
      <c r="G50" s="252"/>
      <c r="H50" s="69" t="s">
        <v>68</v>
      </c>
      <c r="I50" s="61"/>
      <c r="J50" s="92"/>
      <c r="K50" s="93"/>
      <c r="L50" s="87" t="str">
        <f t="shared" si="1"/>
        <v/>
      </c>
      <c r="M50" s="246"/>
      <c r="N50" s="248"/>
      <c r="O50" s="234"/>
      <c r="P50" s="236"/>
      <c r="Q50" s="238"/>
    </row>
    <row r="51" spans="1:17" ht="16.5" customHeight="1" thickBot="1" x14ac:dyDescent="0.25">
      <c r="A51" s="239" t="s">
        <v>28</v>
      </c>
      <c r="B51" s="263" t="s">
        <v>53</v>
      </c>
      <c r="C51" s="63" t="s">
        <v>67</v>
      </c>
      <c r="D51" s="94">
        <v>55</v>
      </c>
      <c r="E51" s="243">
        <f>IF(D51="","",MAX(D51,D52))</f>
        <v>55</v>
      </c>
      <c r="F51" s="249">
        <f>IFERROR(IF(E51="","",RANK(E51,$E$31:$E$60,1)),"")</f>
        <v>7</v>
      </c>
      <c r="G51" s="251">
        <v>8</v>
      </c>
      <c r="H51" s="68" t="s">
        <v>67</v>
      </c>
      <c r="I51" s="59">
        <v>63.59</v>
      </c>
      <c r="J51" s="94">
        <v>64.239999999999995</v>
      </c>
      <c r="K51" s="95">
        <v>20</v>
      </c>
      <c r="L51" s="86">
        <f t="shared" si="1"/>
        <v>84.24</v>
      </c>
      <c r="M51" s="245">
        <f>IF(L51="","",MIN(L52,L51))</f>
        <v>84.24</v>
      </c>
      <c r="N51" s="247">
        <f>IF(M51="","",RANK(M51,$M$31:$M$60,1))</f>
        <v>10</v>
      </c>
      <c r="O51" s="234">
        <f>IF(N51="","",SUM(N51,G51))</f>
        <v>18</v>
      </c>
      <c r="P51" s="235">
        <f>IF(O51="","",RANK(O51,$O$31:$O$60,1))</f>
        <v>9</v>
      </c>
      <c r="Q51" s="237">
        <f>IF(P51="","",VLOOKUP(P51,'Bodové hodnocení'!$A$1:$B$36,2,FALSE))</f>
        <v>8</v>
      </c>
    </row>
    <row r="52" spans="1:17" ht="16.5" customHeight="1" thickBot="1" x14ac:dyDescent="0.25">
      <c r="A52" s="240"/>
      <c r="B52" s="264"/>
      <c r="C52" s="64" t="s">
        <v>68</v>
      </c>
      <c r="D52" s="102"/>
      <c r="E52" s="244"/>
      <c r="F52" s="250"/>
      <c r="G52" s="252"/>
      <c r="H52" s="69" t="s">
        <v>68</v>
      </c>
      <c r="I52" s="61"/>
      <c r="J52" s="92"/>
      <c r="K52" s="93"/>
      <c r="L52" s="87" t="str">
        <f t="shared" si="1"/>
        <v/>
      </c>
      <c r="M52" s="246"/>
      <c r="N52" s="248"/>
      <c r="O52" s="234"/>
      <c r="P52" s="236"/>
      <c r="Q52" s="238"/>
    </row>
    <row r="53" spans="1:17" ht="16.5" customHeight="1" thickBot="1" x14ac:dyDescent="0.25">
      <c r="A53" s="278" t="s">
        <v>29</v>
      </c>
      <c r="B53" s="263" t="s">
        <v>17</v>
      </c>
      <c r="C53" s="63" t="s">
        <v>67</v>
      </c>
      <c r="D53" s="94">
        <v>50</v>
      </c>
      <c r="E53" s="243">
        <f>IF(D53="","",MAX(D53,D54))</f>
        <v>50</v>
      </c>
      <c r="F53" s="249">
        <f>IFERROR(IF(E53="","",RANK(E53,$E$31:$E$60,1)),"")</f>
        <v>4</v>
      </c>
      <c r="G53" s="251">
        <f>IFERROR(IF(E53="","",IF(E53="N",(MAX($F$31:$F$60)+1),F53)),"")</f>
        <v>4</v>
      </c>
      <c r="H53" s="68" t="s">
        <v>67</v>
      </c>
      <c r="I53" s="59">
        <v>64.39</v>
      </c>
      <c r="J53" s="94">
        <v>64.33</v>
      </c>
      <c r="K53" s="95">
        <v>20</v>
      </c>
      <c r="L53" s="86">
        <f t="shared" si="1"/>
        <v>84.39</v>
      </c>
      <c r="M53" s="245">
        <f>IF(L53="","",MIN(L54,L53))</f>
        <v>84.39</v>
      </c>
      <c r="N53" s="247">
        <f>IF(M53="","",RANK(M53,$M$31:$M$60,1))</f>
        <v>11</v>
      </c>
      <c r="O53" s="234">
        <f>IF(N53="","",SUM(N53,G53))</f>
        <v>15</v>
      </c>
      <c r="P53" s="235">
        <f>IF(O53="","",RANK(O53,$O$31:$O$60,1))</f>
        <v>7</v>
      </c>
      <c r="Q53" s="237">
        <f>IF(P53="","",VLOOKUP(P53,'Bodové hodnocení'!$A$1:$B$36,2,FALSE))</f>
        <v>10</v>
      </c>
    </row>
    <row r="54" spans="1:17" ht="16.5" customHeight="1" thickBot="1" x14ac:dyDescent="0.25">
      <c r="A54" s="278"/>
      <c r="B54" s="264"/>
      <c r="C54" s="65" t="s">
        <v>68</v>
      </c>
      <c r="D54" s="96"/>
      <c r="E54" s="244"/>
      <c r="F54" s="250"/>
      <c r="G54" s="252"/>
      <c r="H54" s="70" t="s">
        <v>68</v>
      </c>
      <c r="I54" s="60"/>
      <c r="J54" s="96"/>
      <c r="K54" s="97"/>
      <c r="L54" s="87" t="str">
        <f t="shared" si="1"/>
        <v/>
      </c>
      <c r="M54" s="246"/>
      <c r="N54" s="248"/>
      <c r="O54" s="234"/>
      <c r="P54" s="236"/>
      <c r="Q54" s="238"/>
    </row>
    <row r="55" spans="1:17" ht="16.5" customHeight="1" thickBot="1" x14ac:dyDescent="0.25">
      <c r="A55" s="278" t="s">
        <v>31</v>
      </c>
      <c r="B55" s="263" t="s">
        <v>87</v>
      </c>
      <c r="C55" s="63" t="s">
        <v>67</v>
      </c>
      <c r="D55" s="94">
        <v>67</v>
      </c>
      <c r="E55" s="243" t="s">
        <v>90</v>
      </c>
      <c r="F55" s="249" t="str">
        <f>IFERROR(IF(E55="","",RANK(E55,$E$31:$E$60,1)),"")</f>
        <v/>
      </c>
      <c r="G55" s="251">
        <f>IFERROR(IF(E55="","",IF(E55="N",(MAX($F$31:$F$60)+1),F55)),"")</f>
        <v>15</v>
      </c>
      <c r="H55" s="68" t="s">
        <v>67</v>
      </c>
      <c r="I55" s="59">
        <v>74.64</v>
      </c>
      <c r="J55" s="94">
        <v>74.510000000000005</v>
      </c>
      <c r="K55" s="95"/>
      <c r="L55" s="86">
        <f t="shared" si="1"/>
        <v>74.64</v>
      </c>
      <c r="M55" s="245" t="s">
        <v>90</v>
      </c>
      <c r="N55" s="247">
        <v>15</v>
      </c>
      <c r="O55" s="234">
        <f>IF(N55="","",SUM(N55,G55))</f>
        <v>30</v>
      </c>
      <c r="P55" s="235">
        <f>IF(O55="","",RANK(O55,$O$31:$O$60,1))</f>
        <v>15</v>
      </c>
      <c r="Q55" s="237">
        <f>IF(P55="","",VLOOKUP(P55,'Bodové hodnocení'!$A$1:$B$36,2,FALSE))</f>
        <v>2</v>
      </c>
    </row>
    <row r="56" spans="1:17" ht="16.5" customHeight="1" thickBot="1" x14ac:dyDescent="0.25">
      <c r="A56" s="278"/>
      <c r="B56" s="264"/>
      <c r="C56" s="65" t="s">
        <v>68</v>
      </c>
      <c r="D56" s="96"/>
      <c r="E56" s="244"/>
      <c r="F56" s="250"/>
      <c r="G56" s="252"/>
      <c r="H56" s="70" t="s">
        <v>68</v>
      </c>
      <c r="I56" s="60">
        <v>106.89</v>
      </c>
      <c r="J56" s="96">
        <v>106.41</v>
      </c>
      <c r="K56" s="97">
        <v>10</v>
      </c>
      <c r="L56" s="87">
        <f t="shared" si="1"/>
        <v>116.89</v>
      </c>
      <c r="M56" s="246"/>
      <c r="N56" s="248"/>
      <c r="O56" s="234"/>
      <c r="P56" s="236"/>
      <c r="Q56" s="238"/>
    </row>
    <row r="57" spans="1:17" ht="16.5" customHeight="1" thickBot="1" x14ac:dyDescent="0.25">
      <c r="A57" s="278" t="s">
        <v>45</v>
      </c>
      <c r="B57" s="263" t="s">
        <v>12</v>
      </c>
      <c r="C57" s="63" t="s">
        <v>67</v>
      </c>
      <c r="D57" s="94">
        <v>54</v>
      </c>
      <c r="E57" s="243">
        <f>IF(D57="","",MIN(D57,D58))</f>
        <v>54</v>
      </c>
      <c r="F57" s="249">
        <f>IFERROR(IF(E57="","",RANK(E57,$E$31:$E$60,1)),"")</f>
        <v>6</v>
      </c>
      <c r="G57" s="251">
        <f>IFERROR(IF(E57="","",IF(E57="N",(MAX($F$31:$F$60)+1),F57)),"")</f>
        <v>6</v>
      </c>
      <c r="H57" s="68" t="s">
        <v>67</v>
      </c>
      <c r="I57" s="59">
        <v>66.180000000000007</v>
      </c>
      <c r="J57" s="94">
        <v>66.17</v>
      </c>
      <c r="K57" s="95"/>
      <c r="L57" s="86">
        <f t="shared" si="1"/>
        <v>66.180000000000007</v>
      </c>
      <c r="M57" s="245">
        <f>IF(L57="","",MIN(L58,L57))</f>
        <v>66.180000000000007</v>
      </c>
      <c r="N57" s="247">
        <f>IF(M57="","",RANK(M57,$M$31:$M$60,1))</f>
        <v>4</v>
      </c>
      <c r="O57" s="234">
        <f>IF(N57="","",SUM(N57,G57))</f>
        <v>10</v>
      </c>
      <c r="P57" s="235">
        <v>5</v>
      </c>
      <c r="Q57" s="237">
        <f>IF(P57="","",VLOOKUP(P57,'Bodové hodnocení'!$A$1:$B$36,2,FALSE))</f>
        <v>12</v>
      </c>
    </row>
    <row r="58" spans="1:17" ht="16.5" customHeight="1" thickBot="1" x14ac:dyDescent="0.25">
      <c r="A58" s="278"/>
      <c r="B58" s="264"/>
      <c r="C58" s="65" t="s">
        <v>68</v>
      </c>
      <c r="D58" s="96">
        <v>74</v>
      </c>
      <c r="E58" s="244"/>
      <c r="F58" s="250"/>
      <c r="G58" s="252"/>
      <c r="H58" s="70" t="s">
        <v>68</v>
      </c>
      <c r="I58" s="60">
        <v>71.47</v>
      </c>
      <c r="J58" s="96">
        <v>71.83</v>
      </c>
      <c r="K58" s="97"/>
      <c r="L58" s="87">
        <f t="shared" si="1"/>
        <v>71.83</v>
      </c>
      <c r="M58" s="246"/>
      <c r="N58" s="248"/>
      <c r="O58" s="234"/>
      <c r="P58" s="236"/>
      <c r="Q58" s="238"/>
    </row>
    <row r="59" spans="1:17" ht="16.5" customHeight="1" thickBot="1" x14ac:dyDescent="0.25">
      <c r="A59" s="278" t="s">
        <v>54</v>
      </c>
      <c r="B59" s="263" t="s">
        <v>9</v>
      </c>
      <c r="C59" s="63" t="s">
        <v>67</v>
      </c>
      <c r="D59" s="94">
        <v>55</v>
      </c>
      <c r="E59" s="243">
        <f>IF(D59="","",MAX(D59,D60))</f>
        <v>55</v>
      </c>
      <c r="F59" s="249">
        <f>IFERROR(IF(E59="","",RANK(E59,$E$31:$E$60,1)),"")</f>
        <v>7</v>
      </c>
      <c r="G59" s="251">
        <f>IFERROR(IF(E59="","",IF(E59="N",(MAX($F$31:$F$60)+1),F59)),"")</f>
        <v>7</v>
      </c>
      <c r="H59" s="68" t="s">
        <v>67</v>
      </c>
      <c r="I59" s="59">
        <v>69.489999999999995</v>
      </c>
      <c r="J59" s="94">
        <v>69.56</v>
      </c>
      <c r="K59" s="95">
        <v>20</v>
      </c>
      <c r="L59" s="86">
        <f t="shared" si="1"/>
        <v>89.56</v>
      </c>
      <c r="M59" s="245">
        <f>IF(L59="","",MIN(L60,L59))</f>
        <v>89.56</v>
      </c>
      <c r="N59" s="247">
        <f>IF(M59="","",RANK(M59,$M$31:$M$60,1))</f>
        <v>12</v>
      </c>
      <c r="O59" s="234">
        <f>IF(N59="","",SUM(N59,G59))</f>
        <v>19</v>
      </c>
      <c r="P59" s="235">
        <f>IF(O59="","",RANK(O59,$O$31:$O$60,1))</f>
        <v>10</v>
      </c>
      <c r="Q59" s="237">
        <f>IF(P59="","",VLOOKUP(P59,'Bodové hodnocení'!$A$1:$B$36,2,FALSE))</f>
        <v>7</v>
      </c>
    </row>
    <row r="60" spans="1:17" ht="16.5" customHeight="1" thickBot="1" x14ac:dyDescent="0.25">
      <c r="A60" s="279"/>
      <c r="B60" s="331"/>
      <c r="C60" s="67" t="s">
        <v>68</v>
      </c>
      <c r="D60" s="100"/>
      <c r="E60" s="281"/>
      <c r="F60" s="282"/>
      <c r="G60" s="283"/>
      <c r="H60" s="72" t="s">
        <v>68</v>
      </c>
      <c r="I60" s="62"/>
      <c r="J60" s="100"/>
      <c r="K60" s="101"/>
      <c r="L60" s="89" t="str">
        <f t="shared" si="1"/>
        <v/>
      </c>
      <c r="M60" s="288"/>
      <c r="N60" s="289"/>
      <c r="O60" s="290"/>
      <c r="P60" s="291"/>
      <c r="Q60" s="292"/>
    </row>
    <row r="61" spans="1:17" ht="15.75" thickTop="1" x14ac:dyDescent="0.2"/>
  </sheetData>
  <sheetProtection formatCells="0" formatColumns="0" formatRows="0" insertColumns="0" insertRows="0" insertHyperlinks="0" deleteColumns="0" deleteRows="0" sort="0" autoFilter="0" pivotTables="0"/>
  <mergeCells count="283">
    <mergeCell ref="N59:N60"/>
    <mergeCell ref="O59:O60"/>
    <mergeCell ref="P59:P60"/>
    <mergeCell ref="Q59:Q60"/>
    <mergeCell ref="C2:G2"/>
    <mergeCell ref="C29:G29"/>
    <mergeCell ref="N57:N58"/>
    <mergeCell ref="O57:O58"/>
    <mergeCell ref="P57:P58"/>
    <mergeCell ref="Q57:Q58"/>
    <mergeCell ref="A57:A58"/>
    <mergeCell ref="B57:B58"/>
    <mergeCell ref="E57:E58"/>
    <mergeCell ref="F57:F58"/>
    <mergeCell ref="G57:G58"/>
    <mergeCell ref="M57:M58"/>
    <mergeCell ref="A59:A60"/>
    <mergeCell ref="B59:B60"/>
    <mergeCell ref="E59:E60"/>
    <mergeCell ref="F59:F60"/>
    <mergeCell ref="G59:G60"/>
    <mergeCell ref="M59:M60"/>
    <mergeCell ref="Q53:Q54"/>
    <mergeCell ref="A55:A56"/>
    <mergeCell ref="B55:B56"/>
    <mergeCell ref="E55:E56"/>
    <mergeCell ref="F55:F56"/>
    <mergeCell ref="G55:G56"/>
    <mergeCell ref="M55:M56"/>
    <mergeCell ref="N55:N56"/>
    <mergeCell ref="O55:O56"/>
    <mergeCell ref="P55:P56"/>
    <mergeCell ref="Q55:Q56"/>
    <mergeCell ref="A53:A54"/>
    <mergeCell ref="B53:B54"/>
    <mergeCell ref="E53:E54"/>
    <mergeCell ref="F53:F54"/>
    <mergeCell ref="G53:G54"/>
    <mergeCell ref="M53:M54"/>
    <mergeCell ref="N53:N54"/>
    <mergeCell ref="O53:O54"/>
    <mergeCell ref="P53:P54"/>
    <mergeCell ref="Q49:Q50"/>
    <mergeCell ref="A51:A52"/>
    <mergeCell ref="B51:B52"/>
    <mergeCell ref="E51:E52"/>
    <mergeCell ref="F51:F52"/>
    <mergeCell ref="G51:G52"/>
    <mergeCell ref="M51:M52"/>
    <mergeCell ref="N51:N52"/>
    <mergeCell ref="O51:O52"/>
    <mergeCell ref="P51:P52"/>
    <mergeCell ref="Q51:Q52"/>
    <mergeCell ref="A49:A50"/>
    <mergeCell ref="B49:B50"/>
    <mergeCell ref="E49:E50"/>
    <mergeCell ref="F49:F50"/>
    <mergeCell ref="G49:G50"/>
    <mergeCell ref="M49:M50"/>
    <mergeCell ref="N49:N50"/>
    <mergeCell ref="O49:O50"/>
    <mergeCell ref="P49:P50"/>
    <mergeCell ref="Q45:Q46"/>
    <mergeCell ref="A47:A48"/>
    <mergeCell ref="B47:B48"/>
    <mergeCell ref="E47:E48"/>
    <mergeCell ref="F47:F48"/>
    <mergeCell ref="G47:G48"/>
    <mergeCell ref="M47:M48"/>
    <mergeCell ref="N47:N48"/>
    <mergeCell ref="O47:O48"/>
    <mergeCell ref="P47:P48"/>
    <mergeCell ref="Q47:Q48"/>
    <mergeCell ref="A45:A46"/>
    <mergeCell ref="B45:B46"/>
    <mergeCell ref="E45:E46"/>
    <mergeCell ref="F45:F46"/>
    <mergeCell ref="G45:G46"/>
    <mergeCell ref="M45:M46"/>
    <mergeCell ref="N45:N46"/>
    <mergeCell ref="O45:O46"/>
    <mergeCell ref="P45:P46"/>
    <mergeCell ref="Q41:Q42"/>
    <mergeCell ref="A43:A44"/>
    <mergeCell ref="B43:B44"/>
    <mergeCell ref="E43:E44"/>
    <mergeCell ref="F43:F44"/>
    <mergeCell ref="G43:G44"/>
    <mergeCell ref="M43:M44"/>
    <mergeCell ref="N43:N44"/>
    <mergeCell ref="O43:O44"/>
    <mergeCell ref="P43:P44"/>
    <mergeCell ref="Q43:Q44"/>
    <mergeCell ref="A41:A42"/>
    <mergeCell ref="B41:B42"/>
    <mergeCell ref="E41:E42"/>
    <mergeCell ref="F41:F42"/>
    <mergeCell ref="G41:G42"/>
    <mergeCell ref="M41:M42"/>
    <mergeCell ref="N41:N42"/>
    <mergeCell ref="O41:O42"/>
    <mergeCell ref="P41:P42"/>
    <mergeCell ref="Q37:Q38"/>
    <mergeCell ref="A39:A40"/>
    <mergeCell ref="B39:B40"/>
    <mergeCell ref="E39:E40"/>
    <mergeCell ref="F39:F40"/>
    <mergeCell ref="G39:G40"/>
    <mergeCell ref="M39:M40"/>
    <mergeCell ref="N39:N40"/>
    <mergeCell ref="O39:O40"/>
    <mergeCell ref="P39:P40"/>
    <mergeCell ref="Q39:Q40"/>
    <mergeCell ref="A37:A38"/>
    <mergeCell ref="B37:B38"/>
    <mergeCell ref="E37:E38"/>
    <mergeCell ref="F37:F38"/>
    <mergeCell ref="G37:G38"/>
    <mergeCell ref="M37:M38"/>
    <mergeCell ref="N37:N38"/>
    <mergeCell ref="O37:O38"/>
    <mergeCell ref="P37:P38"/>
    <mergeCell ref="Q33:Q34"/>
    <mergeCell ref="A35:A36"/>
    <mergeCell ref="B35:B36"/>
    <mergeCell ref="E35:E36"/>
    <mergeCell ref="F35:F36"/>
    <mergeCell ref="G35:G36"/>
    <mergeCell ref="M35:M36"/>
    <mergeCell ref="N35:N36"/>
    <mergeCell ref="O35:O36"/>
    <mergeCell ref="P35:P36"/>
    <mergeCell ref="Q35:Q36"/>
    <mergeCell ref="A33:A34"/>
    <mergeCell ref="B33:B34"/>
    <mergeCell ref="E33:E34"/>
    <mergeCell ref="F33:F34"/>
    <mergeCell ref="G33:G34"/>
    <mergeCell ref="M33:M34"/>
    <mergeCell ref="N33:N34"/>
    <mergeCell ref="O33:O34"/>
    <mergeCell ref="P33:P34"/>
    <mergeCell ref="Q26:Q27"/>
    <mergeCell ref="A29:B29"/>
    <mergeCell ref="H29:N29"/>
    <mergeCell ref="O29:O30"/>
    <mergeCell ref="P29:P30"/>
    <mergeCell ref="Q29:Q30"/>
    <mergeCell ref="A31:A32"/>
    <mergeCell ref="B31:B32"/>
    <mergeCell ref="E31:E32"/>
    <mergeCell ref="F31:F32"/>
    <mergeCell ref="G31:G32"/>
    <mergeCell ref="M31:M32"/>
    <mergeCell ref="N31:N32"/>
    <mergeCell ref="O31:O32"/>
    <mergeCell ref="P31:P32"/>
    <mergeCell ref="Q31:Q32"/>
    <mergeCell ref="A26:A27"/>
    <mergeCell ref="B26:B27"/>
    <mergeCell ref="E26:E27"/>
    <mergeCell ref="F26:F27"/>
    <mergeCell ref="G26:G27"/>
    <mergeCell ref="M26:M27"/>
    <mergeCell ref="N26:N27"/>
    <mergeCell ref="O26:O27"/>
    <mergeCell ref="P26:P27"/>
    <mergeCell ref="Q22:Q23"/>
    <mergeCell ref="A24:A25"/>
    <mergeCell ref="B24:B25"/>
    <mergeCell ref="E24:E25"/>
    <mergeCell ref="F24:F25"/>
    <mergeCell ref="G24:G25"/>
    <mergeCell ref="M24:M25"/>
    <mergeCell ref="N24:N25"/>
    <mergeCell ref="O24:O25"/>
    <mergeCell ref="P24:P25"/>
    <mergeCell ref="Q24:Q25"/>
    <mergeCell ref="A22:A23"/>
    <mergeCell ref="B22:B23"/>
    <mergeCell ref="E22:E23"/>
    <mergeCell ref="F22:F23"/>
    <mergeCell ref="G22:G23"/>
    <mergeCell ref="M22:M23"/>
    <mergeCell ref="N22:N23"/>
    <mergeCell ref="O22:O23"/>
    <mergeCell ref="P22:P23"/>
    <mergeCell ref="Q18:Q19"/>
    <mergeCell ref="A20:A21"/>
    <mergeCell ref="B20:B21"/>
    <mergeCell ref="E20:E21"/>
    <mergeCell ref="F20:F21"/>
    <mergeCell ref="G20:G21"/>
    <mergeCell ref="M20:M21"/>
    <mergeCell ref="N20:N21"/>
    <mergeCell ref="O20:O21"/>
    <mergeCell ref="P20:P21"/>
    <mergeCell ref="Q20:Q21"/>
    <mergeCell ref="A18:A19"/>
    <mergeCell ref="B18:B19"/>
    <mergeCell ref="E18:E19"/>
    <mergeCell ref="F18:F19"/>
    <mergeCell ref="G18:G19"/>
    <mergeCell ref="M18:M19"/>
    <mergeCell ref="N18:N19"/>
    <mergeCell ref="O18:O19"/>
    <mergeCell ref="P18:P19"/>
    <mergeCell ref="Q14:Q15"/>
    <mergeCell ref="A16:A17"/>
    <mergeCell ref="B16:B17"/>
    <mergeCell ref="E16:E17"/>
    <mergeCell ref="F16:F17"/>
    <mergeCell ref="G16:G17"/>
    <mergeCell ref="M16:M17"/>
    <mergeCell ref="N16:N17"/>
    <mergeCell ref="O16:O17"/>
    <mergeCell ref="P16:P17"/>
    <mergeCell ref="Q16:Q17"/>
    <mergeCell ref="A14:A15"/>
    <mergeCell ref="B14:B15"/>
    <mergeCell ref="E14:E15"/>
    <mergeCell ref="F14:F15"/>
    <mergeCell ref="G14:G15"/>
    <mergeCell ref="M14:M15"/>
    <mergeCell ref="N14:N15"/>
    <mergeCell ref="O14:O15"/>
    <mergeCell ref="P14:P15"/>
    <mergeCell ref="Q10:Q11"/>
    <mergeCell ref="A12:A13"/>
    <mergeCell ref="B12:B13"/>
    <mergeCell ref="E12:E13"/>
    <mergeCell ref="F12:F13"/>
    <mergeCell ref="G12:G13"/>
    <mergeCell ref="M12:M13"/>
    <mergeCell ref="N12:N13"/>
    <mergeCell ref="O12:O13"/>
    <mergeCell ref="P12:P13"/>
    <mergeCell ref="Q12:Q13"/>
    <mergeCell ref="A10:A11"/>
    <mergeCell ref="B10:B11"/>
    <mergeCell ref="E10:E11"/>
    <mergeCell ref="F10:F11"/>
    <mergeCell ref="G10:G11"/>
    <mergeCell ref="M10:M11"/>
    <mergeCell ref="N10:N11"/>
    <mergeCell ref="O10:O11"/>
    <mergeCell ref="P10:P11"/>
    <mergeCell ref="Q6:Q7"/>
    <mergeCell ref="A8:A9"/>
    <mergeCell ref="B8:B9"/>
    <mergeCell ref="E8:E9"/>
    <mergeCell ref="F8:F9"/>
    <mergeCell ref="G8:G9"/>
    <mergeCell ref="M8:M9"/>
    <mergeCell ref="N8:N9"/>
    <mergeCell ref="O8:O9"/>
    <mergeCell ref="P8:P9"/>
    <mergeCell ref="Q8:Q9"/>
    <mergeCell ref="A6:A7"/>
    <mergeCell ref="B6:B7"/>
    <mergeCell ref="E6:E7"/>
    <mergeCell ref="F6:F7"/>
    <mergeCell ref="G6:G7"/>
    <mergeCell ref="M6:M7"/>
    <mergeCell ref="N6:N7"/>
    <mergeCell ref="O6:O7"/>
    <mergeCell ref="P6:P7"/>
    <mergeCell ref="A1:Q1"/>
    <mergeCell ref="A2:B2"/>
    <mergeCell ref="H2:N2"/>
    <mergeCell ref="O2:O3"/>
    <mergeCell ref="P2:P3"/>
    <mergeCell ref="Q2:Q3"/>
    <mergeCell ref="A4:A5"/>
    <mergeCell ref="B4:B5"/>
    <mergeCell ref="E4:E5"/>
    <mergeCell ref="F4:F5"/>
    <mergeCell ref="G4:G5"/>
    <mergeCell ref="M4:M5"/>
    <mergeCell ref="N4:N5"/>
    <mergeCell ref="O4:O5"/>
    <mergeCell ref="P4:P5"/>
    <mergeCell ref="Q4:Q5"/>
  </mergeCells>
  <conditionalFormatting sqref="A4:Q27">
    <cfRule type="expression" dxfId="16" priority="3" stopIfTrue="1">
      <formula>MOD(ROW(A20)-ROW($A$4)+$Z$1,$AA$1+$Z$1)&lt;$AA$1</formula>
    </cfRule>
  </conditionalFormatting>
  <conditionalFormatting sqref="D4:D8">
    <cfRule type="expression" dxfId="15" priority="2" stopIfTrue="1">
      <formula>MOD(ROW(D20)-ROW($A$4)+$Z$1,$AA$1+$Z$1)&lt;$AA$1</formula>
    </cfRule>
  </conditionalFormatting>
  <conditionalFormatting sqref="I4:I8">
    <cfRule type="expression" dxfId="14" priority="1" stopIfTrue="1">
      <formula>MOD(ROW(I20)-ROW($A$4)+$Z$1,$AA$1+$Z$1)&lt;$AA$1</formula>
    </cfRule>
  </conditionalFormatting>
  <conditionalFormatting sqref="A12:Q27">
    <cfRule type="expression" dxfId="13" priority="132" stopIfTrue="1">
      <formula>MOD(ROW(#REF!)-ROW($A$4)+$Z$1,$AA$1+$Z$1)&lt;$AA$1</formula>
    </cfRule>
  </conditionalFormatting>
  <conditionalFormatting sqref="A31:Q60">
    <cfRule type="expression" dxfId="12" priority="135" stopIfTrue="1">
      <formula>MOD(ROW(A47)-ROW($A$31)+$Z$1,$AA$1+$Z$1)&lt;$AA$1</formula>
    </cfRule>
  </conditionalFormatting>
  <printOptions horizontalCentered="1"/>
  <pageMargins left="0.51181102362204722" right="0.51181102362204722" top="0.39370078740157483" bottom="0.39370078740157483" header="0.31496062992125984" footer="0.31496062992125984"/>
  <pageSetup scale="70" orientation="landscape" r:id="rId1"/>
  <headerFooter>
    <oddFooter>&amp;C&amp;"Times New Roman,Obyčejné"&amp;12Hlučinská liga mládeže - 11. ročník 2022 / 2023&amp;R&amp;"Times New Roman,Obyčejné"&amp;12Pro HLM zpracoval Jan Durlák</oddFooter>
  </headerFooter>
  <rowBreaks count="1" manualBreakCount="1">
    <brk id="28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6"/>
  <sheetViews>
    <sheetView showGridLines="0" zoomScale="90" zoomScaleNormal="90" workbookViewId="0">
      <selection activeCell="M7" sqref="M7"/>
    </sheetView>
  </sheetViews>
  <sheetFormatPr defaultColWidth="9.14453125" defaultRowHeight="14.25" x14ac:dyDescent="0.15"/>
  <cols>
    <col min="1" max="1" width="9.14453125" style="10"/>
    <col min="2" max="2" width="20.84765625" style="10" customWidth="1"/>
    <col min="3" max="3" width="12.9140625" style="4" customWidth="1"/>
    <col min="4" max="8" width="12.9140625" style="10" customWidth="1"/>
    <col min="9" max="9" width="11.56640625" style="133" customWidth="1"/>
    <col min="10" max="10" width="11.56640625" style="10" customWidth="1"/>
    <col min="11" max="11" width="9.68359375" style="22" customWidth="1"/>
    <col min="12" max="17" width="7.12890625" style="21" customWidth="1"/>
    <col min="18" max="25" width="7.12890625" style="4" customWidth="1"/>
    <col min="26" max="16384" width="9.14453125" style="4"/>
  </cols>
  <sheetData>
    <row r="1" spans="1:27" ht="49.5" customHeight="1" thickBot="1" x14ac:dyDescent="0.2">
      <c r="A1" s="334" t="s">
        <v>62</v>
      </c>
      <c r="B1" s="334"/>
      <c r="C1" s="334"/>
      <c r="D1" s="334"/>
      <c r="E1" s="334"/>
      <c r="F1" s="334"/>
      <c r="G1" s="334"/>
      <c r="H1" s="334"/>
      <c r="I1" s="334"/>
      <c r="J1" s="334"/>
      <c r="K1" s="20"/>
      <c r="Z1" s="4">
        <v>1</v>
      </c>
      <c r="AA1" s="4">
        <v>1</v>
      </c>
    </row>
    <row r="2" spans="1:27" s="116" customFormat="1" ht="30" customHeight="1" thickTop="1" thickBot="1" x14ac:dyDescent="0.25">
      <c r="A2" s="122" t="s">
        <v>46</v>
      </c>
      <c r="B2" s="123" t="s">
        <v>71</v>
      </c>
      <c r="C2" s="124" t="s">
        <v>38</v>
      </c>
      <c r="D2" s="125" t="s">
        <v>44</v>
      </c>
      <c r="E2" s="125" t="s">
        <v>47</v>
      </c>
      <c r="F2" s="125" t="s">
        <v>48</v>
      </c>
      <c r="G2" s="126" t="s">
        <v>49</v>
      </c>
      <c r="H2" s="127" t="s">
        <v>50</v>
      </c>
      <c r="I2" s="128" t="s">
        <v>51</v>
      </c>
      <c r="J2" s="129" t="s">
        <v>34</v>
      </c>
      <c r="K2" s="115"/>
      <c r="L2" s="115"/>
      <c r="M2" s="115"/>
      <c r="N2" s="115"/>
      <c r="O2" s="115"/>
      <c r="P2" s="115"/>
      <c r="Q2" s="115"/>
    </row>
    <row r="3" spans="1:27" s="11" customFormat="1" ht="30" customHeight="1" x14ac:dyDescent="0.2">
      <c r="A3" s="166" t="s">
        <v>16</v>
      </c>
      <c r="B3" s="156" t="s">
        <v>78</v>
      </c>
      <c r="C3" s="157">
        <v>47.353000000000002</v>
      </c>
      <c r="D3" s="157">
        <v>51.433</v>
      </c>
      <c r="E3" s="158">
        <v>55.66</v>
      </c>
      <c r="F3" s="157">
        <v>55.871000000000002</v>
      </c>
      <c r="G3" s="158">
        <v>66.52</v>
      </c>
      <c r="H3" s="130">
        <f t="shared" ref="H3:H16" si="0">IF(G3="","",SUM(C3:G3))</f>
        <v>276.83699999999999</v>
      </c>
      <c r="I3" s="131">
        <f t="shared" ref="I3:I16" si="1">IF(H3="","",RANK(H3,$H$3:$H$16,1))</f>
        <v>1</v>
      </c>
      <c r="J3" s="121">
        <f>IF(I3="","",VLOOKUP(I3,'Bodové hodnocení'!$A$1:$B$36,2,FALSE))</f>
        <v>16</v>
      </c>
      <c r="K3" s="23"/>
      <c r="L3" s="23"/>
      <c r="M3" s="23"/>
      <c r="N3" s="23"/>
      <c r="O3" s="23"/>
      <c r="P3" s="23"/>
      <c r="Q3" s="23"/>
    </row>
    <row r="4" spans="1:27" s="11" customFormat="1" ht="30" customHeight="1" x14ac:dyDescent="0.2">
      <c r="A4" s="167" t="s">
        <v>21</v>
      </c>
      <c r="B4" s="159" t="s">
        <v>53</v>
      </c>
      <c r="C4" s="160">
        <v>58.073</v>
      </c>
      <c r="D4" s="160">
        <v>62.526000000000003</v>
      </c>
      <c r="E4" s="160">
        <v>63.015999999999998</v>
      </c>
      <c r="F4" s="160">
        <v>64.47</v>
      </c>
      <c r="G4" s="161">
        <v>76.180000000000007</v>
      </c>
      <c r="H4" s="130">
        <f t="shared" si="0"/>
        <v>324.26499999999999</v>
      </c>
      <c r="I4" s="131">
        <f t="shared" si="1"/>
        <v>2</v>
      </c>
      <c r="J4" s="121">
        <f>IF(I4="","",VLOOKUP(I4,'Bodové hodnocení'!$A$1:$B$36,2,FALSE))</f>
        <v>15</v>
      </c>
      <c r="K4" s="23"/>
      <c r="L4" s="23"/>
      <c r="M4" s="23"/>
      <c r="N4" s="23"/>
      <c r="O4" s="23"/>
      <c r="P4" s="23"/>
      <c r="Q4" s="23"/>
    </row>
    <row r="5" spans="1:27" s="11" customFormat="1" ht="30" customHeight="1" x14ac:dyDescent="0.2">
      <c r="A5" s="168" t="s">
        <v>31</v>
      </c>
      <c r="B5" s="162" t="s">
        <v>5</v>
      </c>
      <c r="C5" s="160">
        <v>58.908000000000001</v>
      </c>
      <c r="D5" s="160">
        <v>59.25</v>
      </c>
      <c r="E5" s="160">
        <v>62.701000000000001</v>
      </c>
      <c r="F5" s="160">
        <v>74.753</v>
      </c>
      <c r="G5" s="160">
        <v>76.965999999999994</v>
      </c>
      <c r="H5" s="130">
        <f t="shared" si="0"/>
        <v>332.57800000000003</v>
      </c>
      <c r="I5" s="131">
        <f t="shared" si="1"/>
        <v>3</v>
      </c>
      <c r="J5" s="121">
        <f>IF(I5="","",VLOOKUP(I5,'Bodové hodnocení'!$A$1:$B$36,2,FALSE))</f>
        <v>14</v>
      </c>
      <c r="K5" s="23"/>
      <c r="L5" s="23"/>
      <c r="M5" s="23"/>
      <c r="N5" s="23"/>
      <c r="O5" s="23"/>
      <c r="P5" s="23"/>
      <c r="Q5" s="23"/>
    </row>
    <row r="6" spans="1:27" s="11" customFormat="1" ht="30" customHeight="1" x14ac:dyDescent="0.2">
      <c r="A6" s="167" t="s">
        <v>45</v>
      </c>
      <c r="B6" s="162" t="s">
        <v>12</v>
      </c>
      <c r="C6" s="161">
        <v>59.133000000000003</v>
      </c>
      <c r="D6" s="161">
        <v>65.382000000000005</v>
      </c>
      <c r="E6" s="161">
        <v>70.912999999999997</v>
      </c>
      <c r="F6" s="160">
        <v>72.347999999999999</v>
      </c>
      <c r="G6" s="161">
        <v>80.619</v>
      </c>
      <c r="H6" s="130">
        <f t="shared" si="0"/>
        <v>348.39499999999998</v>
      </c>
      <c r="I6" s="131">
        <f t="shared" si="1"/>
        <v>4</v>
      </c>
      <c r="J6" s="121">
        <f>IF(I6="","",VLOOKUP(I6,'Bodové hodnocení'!$A$1:$B$36,2,FALSE))</f>
        <v>13</v>
      </c>
      <c r="K6" s="23"/>
      <c r="L6" s="23"/>
      <c r="M6" s="23"/>
      <c r="N6" s="23"/>
      <c r="O6" s="23"/>
      <c r="P6" s="23"/>
      <c r="Q6" s="23"/>
    </row>
    <row r="7" spans="1:27" s="11" customFormat="1" ht="30" customHeight="1" x14ac:dyDescent="0.2">
      <c r="A7" s="168" t="s">
        <v>26</v>
      </c>
      <c r="B7" s="162" t="s">
        <v>17</v>
      </c>
      <c r="C7" s="160">
        <v>57.143000000000001</v>
      </c>
      <c r="D7" s="160">
        <v>66.078000000000003</v>
      </c>
      <c r="E7" s="160">
        <v>66.512</v>
      </c>
      <c r="F7" s="163">
        <v>79.033000000000001</v>
      </c>
      <c r="G7" s="160">
        <v>80.076999999999998</v>
      </c>
      <c r="H7" s="130">
        <f t="shared" si="0"/>
        <v>348.84300000000002</v>
      </c>
      <c r="I7" s="131">
        <f t="shared" si="1"/>
        <v>5</v>
      </c>
      <c r="J7" s="121">
        <f>IF(I7="","",VLOOKUP(I7,'Bodové hodnocení'!$A$1:$B$36,2,FALSE))</f>
        <v>12</v>
      </c>
      <c r="K7" s="23"/>
      <c r="L7" s="23"/>
      <c r="M7" s="23"/>
      <c r="N7" s="23"/>
      <c r="O7" s="23"/>
      <c r="P7" s="23"/>
      <c r="Q7" s="23"/>
    </row>
    <row r="8" spans="1:27" s="11" customFormat="1" ht="30" customHeight="1" x14ac:dyDescent="0.2">
      <c r="A8" s="167" t="s">
        <v>23</v>
      </c>
      <c r="B8" s="162" t="s">
        <v>4</v>
      </c>
      <c r="C8" s="160">
        <v>57.421999999999997</v>
      </c>
      <c r="D8" s="160">
        <v>59.673999999999999</v>
      </c>
      <c r="E8" s="160">
        <v>69.5</v>
      </c>
      <c r="F8" s="163">
        <v>87.28</v>
      </c>
      <c r="G8" s="163">
        <v>92.18</v>
      </c>
      <c r="H8" s="130">
        <f t="shared" si="0"/>
        <v>366.05599999999998</v>
      </c>
      <c r="I8" s="131">
        <f t="shared" si="1"/>
        <v>6</v>
      </c>
      <c r="J8" s="121">
        <f>IF(I8="","",VLOOKUP(I8,'Bodové hodnocení'!$A$1:$B$36,2,FALSE))</f>
        <v>11</v>
      </c>
      <c r="K8" s="23"/>
      <c r="L8" s="23"/>
      <c r="M8" s="23"/>
      <c r="N8" s="23"/>
      <c r="O8" s="23"/>
      <c r="P8" s="23"/>
      <c r="Q8" s="23"/>
    </row>
    <row r="9" spans="1:27" s="11" customFormat="1" ht="30" customHeight="1" x14ac:dyDescent="0.2">
      <c r="A9" s="168" t="s">
        <v>25</v>
      </c>
      <c r="B9" s="164" t="s">
        <v>6</v>
      </c>
      <c r="C9" s="160">
        <v>59.88</v>
      </c>
      <c r="D9" s="160">
        <v>66.47999999999999</v>
      </c>
      <c r="E9" s="160">
        <v>78.399000000000001</v>
      </c>
      <c r="F9" s="165">
        <v>82.08</v>
      </c>
      <c r="G9" s="165">
        <v>93.11</v>
      </c>
      <c r="H9" s="130">
        <f t="shared" si="0"/>
        <v>379.94900000000001</v>
      </c>
      <c r="I9" s="131">
        <f t="shared" si="1"/>
        <v>7</v>
      </c>
      <c r="J9" s="121">
        <f>IF(I9="","",VLOOKUP(I9,'Bodové hodnocení'!$A$1:$B$36,2,FALSE))</f>
        <v>10</v>
      </c>
      <c r="K9" s="23"/>
      <c r="L9" s="23"/>
      <c r="M9" s="23"/>
      <c r="N9" s="23"/>
      <c r="O9" s="23"/>
      <c r="P9" s="23"/>
      <c r="Q9" s="23"/>
    </row>
    <row r="10" spans="1:27" s="11" customFormat="1" ht="30" customHeight="1" x14ac:dyDescent="0.2">
      <c r="A10" s="167" t="s">
        <v>22</v>
      </c>
      <c r="B10" s="164" t="s">
        <v>14</v>
      </c>
      <c r="C10" s="160">
        <v>86.718999999999994</v>
      </c>
      <c r="D10" s="160">
        <v>69.216999999999999</v>
      </c>
      <c r="E10" s="160">
        <v>74.209999999999994</v>
      </c>
      <c r="F10" s="161">
        <v>75.587999999999994</v>
      </c>
      <c r="G10" s="161">
        <v>78.778999999999996</v>
      </c>
      <c r="H10" s="130">
        <f t="shared" si="0"/>
        <v>384.51299999999992</v>
      </c>
      <c r="I10" s="131">
        <f t="shared" si="1"/>
        <v>8</v>
      </c>
      <c r="J10" s="121">
        <f>IF(I10="","",VLOOKUP(I10,'Bodové hodnocení'!$A$1:$B$36,2,FALSE))</f>
        <v>9</v>
      </c>
      <c r="K10" s="23"/>
      <c r="L10" s="23"/>
      <c r="M10" s="23"/>
      <c r="N10" s="23"/>
      <c r="O10" s="23"/>
      <c r="P10" s="23"/>
      <c r="Q10" s="23"/>
    </row>
    <row r="11" spans="1:27" s="11" customFormat="1" ht="30" customHeight="1" x14ac:dyDescent="0.2">
      <c r="A11" s="168" t="s">
        <v>18</v>
      </c>
      <c r="B11" s="164" t="s">
        <v>79</v>
      </c>
      <c r="C11" s="160">
        <v>66.852999999999994</v>
      </c>
      <c r="D11" s="160">
        <v>70.617000000000004</v>
      </c>
      <c r="E11" s="160">
        <v>79.117999999999995</v>
      </c>
      <c r="F11" s="161">
        <v>84.076999999999998</v>
      </c>
      <c r="G11" s="163">
        <v>85.84</v>
      </c>
      <c r="H11" s="130">
        <f t="shared" si="0"/>
        <v>386.505</v>
      </c>
      <c r="I11" s="131">
        <f t="shared" si="1"/>
        <v>9</v>
      </c>
      <c r="J11" s="121">
        <f>IF(I11="","",VLOOKUP(I11,'Bodové hodnocení'!$A$1:$B$36,2,FALSE))</f>
        <v>8</v>
      </c>
      <c r="K11" s="23"/>
      <c r="L11" s="23"/>
      <c r="M11" s="23"/>
      <c r="N11" s="23"/>
      <c r="O11" s="23"/>
      <c r="P11" s="23"/>
      <c r="Q11" s="23"/>
    </row>
    <row r="12" spans="1:27" s="11" customFormat="1" ht="30" customHeight="1" x14ac:dyDescent="0.2">
      <c r="A12" s="167" t="s">
        <v>19</v>
      </c>
      <c r="B12" s="162" t="s">
        <v>81</v>
      </c>
      <c r="C12" s="160">
        <v>62.713999999999999</v>
      </c>
      <c r="D12" s="160">
        <v>67.141999999999996</v>
      </c>
      <c r="E12" s="160">
        <v>75.364999999999995</v>
      </c>
      <c r="F12" s="161">
        <v>89.349000000000004</v>
      </c>
      <c r="G12" s="161">
        <v>97.575999999999993</v>
      </c>
      <c r="H12" s="130">
        <f t="shared" si="0"/>
        <v>392.14599999999996</v>
      </c>
      <c r="I12" s="131">
        <f t="shared" si="1"/>
        <v>10</v>
      </c>
      <c r="J12" s="121">
        <f>IF(I12="","",VLOOKUP(I12,'Bodové hodnocení'!$A$1:$B$36,2,FALSE))</f>
        <v>7</v>
      </c>
      <c r="K12" s="23"/>
      <c r="L12" s="23"/>
      <c r="M12" s="23"/>
      <c r="N12" s="23"/>
      <c r="O12" s="23"/>
      <c r="P12" s="23"/>
      <c r="Q12" s="23"/>
    </row>
    <row r="13" spans="1:27" s="11" customFormat="1" ht="30" customHeight="1" x14ac:dyDescent="0.2">
      <c r="A13" s="168" t="s">
        <v>20</v>
      </c>
      <c r="B13" s="162" t="s">
        <v>82</v>
      </c>
      <c r="C13" s="163">
        <v>73.77</v>
      </c>
      <c r="D13" s="163">
        <v>77.3</v>
      </c>
      <c r="E13" s="163">
        <v>78.010000000000005</v>
      </c>
      <c r="F13" s="160">
        <v>80.185000000000002</v>
      </c>
      <c r="G13" s="163">
        <v>93.18</v>
      </c>
      <c r="H13" s="130">
        <f t="shared" si="0"/>
        <v>402.44499999999999</v>
      </c>
      <c r="I13" s="131">
        <f t="shared" si="1"/>
        <v>11</v>
      </c>
      <c r="J13" s="121">
        <f>IF(I13="","",VLOOKUP(I13,'Bodové hodnocení'!$A$1:$B$36,2,FALSE))</f>
        <v>6</v>
      </c>
      <c r="K13" s="23"/>
      <c r="L13" s="23"/>
      <c r="M13" s="23"/>
      <c r="N13" s="23"/>
      <c r="O13" s="23"/>
      <c r="P13" s="23"/>
      <c r="Q13" s="23"/>
    </row>
    <row r="14" spans="1:27" s="11" customFormat="1" ht="30" customHeight="1" x14ac:dyDescent="0.2">
      <c r="A14" s="167" t="s">
        <v>29</v>
      </c>
      <c r="B14" s="162" t="s">
        <v>8</v>
      </c>
      <c r="C14" s="160">
        <v>76.588999999999999</v>
      </c>
      <c r="D14" s="160">
        <v>80.319000000000003</v>
      </c>
      <c r="E14" s="165">
        <v>83</v>
      </c>
      <c r="F14" s="160">
        <v>89.007000000000005</v>
      </c>
      <c r="G14" s="165">
        <v>118.03</v>
      </c>
      <c r="H14" s="130">
        <f t="shared" si="0"/>
        <v>446.94500000000005</v>
      </c>
      <c r="I14" s="131">
        <f t="shared" si="1"/>
        <v>12</v>
      </c>
      <c r="J14" s="121">
        <f>IF(I14="","",VLOOKUP(I14,'Bodové hodnocení'!$A$1:$B$36,2,FALSE))</f>
        <v>5</v>
      </c>
      <c r="K14" s="23"/>
      <c r="L14" s="23"/>
      <c r="M14" s="23"/>
      <c r="N14" s="23"/>
      <c r="O14" s="23"/>
      <c r="P14" s="23"/>
      <c r="Q14" s="23"/>
    </row>
    <row r="15" spans="1:27" s="11" customFormat="1" ht="30" customHeight="1" x14ac:dyDescent="0.2">
      <c r="A15" s="168" t="s">
        <v>28</v>
      </c>
      <c r="B15" s="162" t="s">
        <v>24</v>
      </c>
      <c r="C15" s="160">
        <v>62.671999999999997</v>
      </c>
      <c r="D15" s="160">
        <v>67.563999999999993</v>
      </c>
      <c r="E15" s="160">
        <v>87.498999999999995</v>
      </c>
      <c r="F15" s="160">
        <v>116.746</v>
      </c>
      <c r="G15" s="160">
        <v>134.947</v>
      </c>
      <c r="H15" s="130">
        <f t="shared" si="0"/>
        <v>469.428</v>
      </c>
      <c r="I15" s="131">
        <f t="shared" si="1"/>
        <v>13</v>
      </c>
      <c r="J15" s="121">
        <f>IF(I15="","",VLOOKUP(I15,'Bodové hodnocení'!$A$1:$B$36,2,FALSE))</f>
        <v>4</v>
      </c>
      <c r="K15" s="23"/>
      <c r="L15" s="23"/>
      <c r="M15" s="23"/>
      <c r="N15" s="23"/>
      <c r="O15" s="23"/>
      <c r="P15" s="23"/>
      <c r="Q15" s="23"/>
    </row>
    <row r="16" spans="1:27" s="11" customFormat="1" ht="30" customHeight="1" thickBot="1" x14ac:dyDescent="0.25">
      <c r="A16" s="169" t="s">
        <v>27</v>
      </c>
      <c r="B16" s="170" t="s">
        <v>10</v>
      </c>
      <c r="C16" s="171">
        <v>74.495000000000005</v>
      </c>
      <c r="D16" s="171">
        <v>87.626999999999995</v>
      </c>
      <c r="E16" s="171">
        <v>100.902</v>
      </c>
      <c r="F16" s="172">
        <v>111.05</v>
      </c>
      <c r="G16" s="172">
        <v>133.69999999999999</v>
      </c>
      <c r="H16" s="173">
        <f t="shared" si="0"/>
        <v>507.774</v>
      </c>
      <c r="I16" s="132">
        <f t="shared" si="1"/>
        <v>14</v>
      </c>
      <c r="J16" s="174">
        <f>IF(I16="","",VLOOKUP(I16,'Bodové hodnocení'!$A$1:$B$36,2,FALSE))</f>
        <v>3</v>
      </c>
      <c r="K16" s="23"/>
      <c r="L16" s="23"/>
      <c r="M16" s="23"/>
      <c r="N16" s="23"/>
      <c r="O16" s="23"/>
      <c r="P16" s="23"/>
      <c r="Q16" s="23"/>
    </row>
    <row r="17" spans="1:17" s="118" customFormat="1" ht="30" customHeight="1" thickTop="1" thickBot="1" x14ac:dyDescent="0.25">
      <c r="A17" s="335"/>
      <c r="B17" s="335"/>
      <c r="C17" s="335"/>
      <c r="D17" s="335"/>
      <c r="E17" s="335"/>
      <c r="F17" s="335"/>
      <c r="G17" s="335"/>
      <c r="H17" s="335"/>
      <c r="I17" s="335"/>
      <c r="J17" s="335"/>
      <c r="K17" s="117"/>
      <c r="L17" s="117"/>
      <c r="M17" s="117"/>
      <c r="N17" s="117"/>
      <c r="O17" s="117"/>
      <c r="P17" s="117"/>
      <c r="Q17" s="117"/>
    </row>
    <row r="18" spans="1:17" s="11" customFormat="1" ht="30" customHeight="1" thickTop="1" thickBot="1" x14ac:dyDescent="0.25">
      <c r="A18" s="122" t="s">
        <v>46</v>
      </c>
      <c r="B18" s="123" t="s">
        <v>77</v>
      </c>
      <c r="C18" s="124" t="s">
        <v>38</v>
      </c>
      <c r="D18" s="125" t="s">
        <v>44</v>
      </c>
      <c r="E18" s="125" t="s">
        <v>47</v>
      </c>
      <c r="F18" s="125" t="s">
        <v>48</v>
      </c>
      <c r="G18" s="126" t="s">
        <v>49</v>
      </c>
      <c r="H18" s="127" t="s">
        <v>50</v>
      </c>
      <c r="I18" s="128" t="s">
        <v>51</v>
      </c>
      <c r="J18" s="129" t="s">
        <v>34</v>
      </c>
      <c r="K18" s="23"/>
      <c r="L18" s="23"/>
      <c r="M18" s="23"/>
      <c r="N18" s="23"/>
      <c r="O18" s="23"/>
      <c r="P18" s="23"/>
      <c r="Q18" s="23"/>
    </row>
    <row r="19" spans="1:17" s="11" customFormat="1" ht="30" customHeight="1" x14ac:dyDescent="0.2">
      <c r="A19" s="167" t="s">
        <v>16</v>
      </c>
      <c r="B19" s="159" t="s">
        <v>13</v>
      </c>
      <c r="C19" s="181">
        <v>34.887999999999998</v>
      </c>
      <c r="D19" s="183">
        <v>39.835999999999999</v>
      </c>
      <c r="E19" s="157">
        <v>46.034999999999997</v>
      </c>
      <c r="F19" s="187">
        <v>48.906999999999996</v>
      </c>
      <c r="G19" s="181">
        <v>49.908999999999999</v>
      </c>
      <c r="H19" s="120">
        <f>IF(G19="","",SUM(C19:G19))</f>
        <v>219.57499999999999</v>
      </c>
      <c r="I19" s="182">
        <f t="shared" ref="I19:I33" si="2">IF(H19="","",RANK(H19,$H$19:$H$33,1))</f>
        <v>1</v>
      </c>
      <c r="J19" s="121">
        <f>IF(I19="","",VLOOKUP(I19,'Bodové hodnocení'!$A$1:$B$36,2,FALSE))</f>
        <v>16</v>
      </c>
      <c r="K19" s="23"/>
      <c r="L19" s="23"/>
      <c r="M19" s="23"/>
      <c r="N19" s="23"/>
      <c r="O19" s="23"/>
      <c r="P19" s="23"/>
      <c r="Q19" s="23"/>
    </row>
    <row r="20" spans="1:17" s="11" customFormat="1" ht="30" customHeight="1" x14ac:dyDescent="0.2">
      <c r="A20" s="168" t="s">
        <v>25</v>
      </c>
      <c r="B20" s="162" t="s">
        <v>6</v>
      </c>
      <c r="C20" s="160">
        <v>44.847000000000001</v>
      </c>
      <c r="D20" s="184">
        <v>49.447000000000003</v>
      </c>
      <c r="E20" s="160">
        <v>54.55</v>
      </c>
      <c r="F20" s="188">
        <v>54.723999999999997</v>
      </c>
      <c r="G20" s="160">
        <v>55.98</v>
      </c>
      <c r="H20" s="176">
        <f t="shared" ref="H20:H33" si="3">IF(G20="","",SUM(C20:G20))</f>
        <v>259.548</v>
      </c>
      <c r="I20" s="131">
        <f t="shared" si="2"/>
        <v>2</v>
      </c>
      <c r="J20" s="177">
        <f>IF(I20="","",VLOOKUP(I20,'Bodové hodnocení'!$A$1:$B$36,2,FALSE))</f>
        <v>15</v>
      </c>
      <c r="K20" s="23"/>
      <c r="L20" s="23"/>
      <c r="M20" s="23"/>
      <c r="N20" s="23"/>
      <c r="O20" s="23"/>
      <c r="P20" s="23"/>
      <c r="Q20" s="23"/>
    </row>
    <row r="21" spans="1:17" s="11" customFormat="1" ht="30" customHeight="1" x14ac:dyDescent="0.2">
      <c r="A21" s="168" t="s">
        <v>22</v>
      </c>
      <c r="B21" s="162" t="s">
        <v>86</v>
      </c>
      <c r="C21" s="160">
        <v>44.543999999999997</v>
      </c>
      <c r="D21" s="184">
        <v>48.593000000000004</v>
      </c>
      <c r="E21" s="160">
        <v>52.066000000000003</v>
      </c>
      <c r="F21" s="188">
        <v>58.944000000000003</v>
      </c>
      <c r="G21" s="160">
        <v>60.555999999999997</v>
      </c>
      <c r="H21" s="176">
        <f t="shared" si="3"/>
        <v>264.70299999999997</v>
      </c>
      <c r="I21" s="131">
        <f t="shared" si="2"/>
        <v>3</v>
      </c>
      <c r="J21" s="177">
        <f>IF(I21="","",VLOOKUP(I21,'Bodové hodnocení'!$A$1:$B$36,2,FALSE))</f>
        <v>14</v>
      </c>
      <c r="K21" s="23"/>
      <c r="L21" s="23"/>
      <c r="M21" s="23"/>
      <c r="N21" s="23"/>
      <c r="O21" s="23"/>
      <c r="P21" s="23"/>
      <c r="Q21" s="23"/>
    </row>
    <row r="22" spans="1:17" s="11" customFormat="1" ht="30" customHeight="1" x14ac:dyDescent="0.2">
      <c r="A22" s="168" t="s">
        <v>31</v>
      </c>
      <c r="B22" s="162" t="s">
        <v>5</v>
      </c>
      <c r="C22" s="160">
        <v>48.087000000000003</v>
      </c>
      <c r="D22" s="184">
        <v>53.639000000000003</v>
      </c>
      <c r="E22" s="160">
        <v>54.203000000000003</v>
      </c>
      <c r="F22" s="188">
        <v>54.664999999999999</v>
      </c>
      <c r="G22" s="160">
        <v>56.668999999999997</v>
      </c>
      <c r="H22" s="176">
        <f t="shared" si="3"/>
        <v>267.26299999999998</v>
      </c>
      <c r="I22" s="131">
        <f t="shared" si="2"/>
        <v>4</v>
      </c>
      <c r="J22" s="177">
        <f>IF(I22="","",VLOOKUP(I22,'Bodové hodnocení'!$A$1:$B$36,2,FALSE))</f>
        <v>13</v>
      </c>
      <c r="K22" s="23"/>
      <c r="L22" s="23"/>
      <c r="M22" s="23"/>
      <c r="N22" s="23"/>
      <c r="O22" s="23"/>
      <c r="P22" s="23"/>
      <c r="Q22" s="23"/>
    </row>
    <row r="23" spans="1:17" s="11" customFormat="1" ht="30" customHeight="1" x14ac:dyDescent="0.2">
      <c r="A23" s="168" t="s">
        <v>18</v>
      </c>
      <c r="B23" s="162" t="s">
        <v>12</v>
      </c>
      <c r="C23" s="160">
        <v>47.505000000000003</v>
      </c>
      <c r="D23" s="184">
        <v>54.423000000000002</v>
      </c>
      <c r="E23" s="160">
        <v>55.085000000000001</v>
      </c>
      <c r="F23" s="188">
        <v>60.843000000000004</v>
      </c>
      <c r="G23" s="160">
        <v>66.906000000000006</v>
      </c>
      <c r="H23" s="176">
        <f t="shared" si="3"/>
        <v>284.762</v>
      </c>
      <c r="I23" s="131">
        <f t="shared" si="2"/>
        <v>5</v>
      </c>
      <c r="J23" s="177">
        <f>IF(I23="","",VLOOKUP(I23,'Bodové hodnocení'!$A$1:$B$36,2,FALSE))</f>
        <v>12</v>
      </c>
      <c r="K23" s="23"/>
      <c r="L23" s="23"/>
      <c r="M23" s="23"/>
      <c r="N23" s="23"/>
      <c r="O23" s="23"/>
      <c r="P23" s="23"/>
      <c r="Q23" s="23"/>
    </row>
    <row r="24" spans="1:17" s="11" customFormat="1" ht="30" customHeight="1" x14ac:dyDescent="0.2">
      <c r="A24" s="168" t="s">
        <v>23</v>
      </c>
      <c r="B24" s="162" t="s">
        <v>89</v>
      </c>
      <c r="C24" s="160">
        <v>51.082000000000001</v>
      </c>
      <c r="D24" s="184">
        <v>55.162999999999997</v>
      </c>
      <c r="E24" s="160">
        <v>58.215000000000003</v>
      </c>
      <c r="F24" s="188">
        <v>59.328000000000003</v>
      </c>
      <c r="G24" s="160">
        <v>63.713999999999999</v>
      </c>
      <c r="H24" s="176">
        <f t="shared" si="3"/>
        <v>287.50200000000001</v>
      </c>
      <c r="I24" s="131">
        <f t="shared" si="2"/>
        <v>6</v>
      </c>
      <c r="J24" s="177">
        <f>IF(I24="","",VLOOKUP(I24,'Bodové hodnocení'!$A$1:$B$36,2,FALSE))</f>
        <v>11</v>
      </c>
      <c r="K24" s="23"/>
      <c r="L24" s="23"/>
      <c r="M24" s="23"/>
      <c r="N24" s="23"/>
      <c r="O24" s="23"/>
      <c r="P24" s="23"/>
      <c r="Q24" s="23"/>
    </row>
    <row r="25" spans="1:17" s="11" customFormat="1" ht="30" customHeight="1" x14ac:dyDescent="0.2">
      <c r="A25" s="168" t="s">
        <v>21</v>
      </c>
      <c r="B25" s="162" t="s">
        <v>14</v>
      </c>
      <c r="C25" s="160">
        <v>51.017000000000003</v>
      </c>
      <c r="D25" s="184">
        <v>53.48</v>
      </c>
      <c r="E25" s="160">
        <v>53.872</v>
      </c>
      <c r="F25" s="188">
        <v>58.002000000000002</v>
      </c>
      <c r="G25" s="160">
        <v>72.134</v>
      </c>
      <c r="H25" s="176">
        <f t="shared" si="3"/>
        <v>288.505</v>
      </c>
      <c r="I25" s="131">
        <f t="shared" si="2"/>
        <v>7</v>
      </c>
      <c r="J25" s="177">
        <f>IF(I25="","",VLOOKUP(I25,'Bodové hodnocení'!$A$1:$B$36,2,FALSE))</f>
        <v>10</v>
      </c>
      <c r="K25" s="23"/>
      <c r="L25" s="23"/>
      <c r="M25" s="23"/>
      <c r="N25" s="23"/>
      <c r="O25" s="23"/>
      <c r="P25" s="23"/>
      <c r="Q25" s="23"/>
    </row>
    <row r="26" spans="1:17" s="11" customFormat="1" ht="30" customHeight="1" x14ac:dyDescent="0.2">
      <c r="A26" s="168" t="s">
        <v>20</v>
      </c>
      <c r="B26" s="162" t="s">
        <v>53</v>
      </c>
      <c r="C26" s="160">
        <v>51.898000000000003</v>
      </c>
      <c r="D26" s="185">
        <v>54.276000000000003</v>
      </c>
      <c r="E26" s="160">
        <v>58.753999999999998</v>
      </c>
      <c r="F26" s="188">
        <v>61.305999999999997</v>
      </c>
      <c r="G26" s="160">
        <v>64.34</v>
      </c>
      <c r="H26" s="176">
        <f t="shared" si="3"/>
        <v>290.57399999999996</v>
      </c>
      <c r="I26" s="131">
        <f t="shared" si="2"/>
        <v>8</v>
      </c>
      <c r="J26" s="177">
        <f>IF(I26="","",VLOOKUP(I26,'Bodové hodnocení'!$A$1:$B$36,2,FALSE))</f>
        <v>9</v>
      </c>
      <c r="K26" s="23"/>
      <c r="L26" s="23"/>
      <c r="M26" s="23"/>
      <c r="N26" s="23"/>
      <c r="O26" s="23"/>
      <c r="P26" s="23"/>
      <c r="Q26" s="23"/>
    </row>
    <row r="27" spans="1:17" s="11" customFormat="1" ht="30" customHeight="1" x14ac:dyDescent="0.2">
      <c r="A27" s="168" t="s">
        <v>19</v>
      </c>
      <c r="B27" s="162" t="s">
        <v>7</v>
      </c>
      <c r="C27" s="160">
        <v>55.499000000000002</v>
      </c>
      <c r="D27" s="184">
        <v>56.23</v>
      </c>
      <c r="E27" s="160">
        <v>57.402000000000001</v>
      </c>
      <c r="F27" s="188">
        <v>60.424999999999997</v>
      </c>
      <c r="G27" s="160">
        <v>61.262999999999998</v>
      </c>
      <c r="H27" s="176">
        <f t="shared" si="3"/>
        <v>290.81899999999996</v>
      </c>
      <c r="I27" s="131">
        <f t="shared" si="2"/>
        <v>9</v>
      </c>
      <c r="J27" s="177">
        <f>IF(I27="","",VLOOKUP(I27,'Bodové hodnocení'!$A$1:$B$36,2,FALSE))</f>
        <v>8</v>
      </c>
      <c r="K27" s="23"/>
      <c r="L27" s="23"/>
      <c r="M27" s="23"/>
      <c r="N27" s="23"/>
      <c r="O27" s="23"/>
      <c r="P27" s="23"/>
      <c r="Q27" s="23"/>
    </row>
    <row r="28" spans="1:17" s="11" customFormat="1" ht="30" customHeight="1" x14ac:dyDescent="0.2">
      <c r="A28" s="168" t="s">
        <v>26</v>
      </c>
      <c r="B28" s="162" t="s">
        <v>17</v>
      </c>
      <c r="C28" s="160">
        <v>55.054000000000002</v>
      </c>
      <c r="D28" s="184">
        <v>58.420999999999999</v>
      </c>
      <c r="E28" s="160">
        <v>58.646999999999998</v>
      </c>
      <c r="F28" s="188">
        <v>60.933</v>
      </c>
      <c r="G28" s="160">
        <v>62.281999999999996</v>
      </c>
      <c r="H28" s="176">
        <f t="shared" si="3"/>
        <v>295.33699999999999</v>
      </c>
      <c r="I28" s="131">
        <f t="shared" si="2"/>
        <v>10</v>
      </c>
      <c r="J28" s="177">
        <f>IF(I28="","",VLOOKUP(I28,'Bodové hodnocení'!$A$1:$B$36,2,FALSE))</f>
        <v>7</v>
      </c>
      <c r="K28" s="23"/>
      <c r="L28" s="23"/>
      <c r="M28" s="23"/>
      <c r="N28" s="23"/>
      <c r="O28" s="23"/>
      <c r="P28" s="23"/>
      <c r="Q28" s="23"/>
    </row>
    <row r="29" spans="1:17" s="11" customFormat="1" ht="30" customHeight="1" x14ac:dyDescent="0.2">
      <c r="A29" s="168" t="s">
        <v>54</v>
      </c>
      <c r="B29" s="162" t="s">
        <v>80</v>
      </c>
      <c r="C29" s="160">
        <v>52.195</v>
      </c>
      <c r="D29" s="184">
        <v>64.356999999999999</v>
      </c>
      <c r="E29" s="160">
        <v>56.74</v>
      </c>
      <c r="F29" s="188">
        <v>65.117999999999995</v>
      </c>
      <c r="G29" s="160">
        <v>73.674999999999997</v>
      </c>
      <c r="H29" s="176">
        <f t="shared" si="3"/>
        <v>312.08499999999998</v>
      </c>
      <c r="I29" s="131">
        <f t="shared" si="2"/>
        <v>11</v>
      </c>
      <c r="J29" s="177">
        <f>IF(I29="","",VLOOKUP(I29,'Bodové hodnocení'!$A$1:$B$36,2,FALSE))</f>
        <v>6</v>
      </c>
      <c r="K29" s="23"/>
      <c r="L29" s="23"/>
      <c r="M29" s="23"/>
      <c r="N29" s="23"/>
      <c r="O29" s="23"/>
      <c r="P29" s="23"/>
      <c r="Q29" s="23"/>
    </row>
    <row r="30" spans="1:17" s="11" customFormat="1" ht="30" customHeight="1" x14ac:dyDescent="0.2">
      <c r="A30" s="168" t="s">
        <v>28</v>
      </c>
      <c r="B30" s="162" t="s">
        <v>87</v>
      </c>
      <c r="C30" s="161">
        <v>53.823999999999998</v>
      </c>
      <c r="D30" s="185">
        <v>55.899000000000001</v>
      </c>
      <c r="E30" s="160">
        <v>57.182000000000002</v>
      </c>
      <c r="F30" s="189">
        <v>58.378</v>
      </c>
      <c r="G30" s="175">
        <v>87.558999999999997</v>
      </c>
      <c r="H30" s="176">
        <f t="shared" si="3"/>
        <v>312.84199999999998</v>
      </c>
      <c r="I30" s="131">
        <f t="shared" si="2"/>
        <v>12</v>
      </c>
      <c r="J30" s="177">
        <f>IF(I30="","",VLOOKUP(I30,'Bodové hodnocení'!$A$1:$B$36,2,FALSE))</f>
        <v>5</v>
      </c>
      <c r="K30" s="23"/>
      <c r="L30" s="23"/>
      <c r="M30" s="23"/>
      <c r="N30" s="23"/>
      <c r="O30" s="23"/>
      <c r="P30" s="23"/>
      <c r="Q30" s="23"/>
    </row>
    <row r="31" spans="1:17" s="11" customFormat="1" ht="30" customHeight="1" x14ac:dyDescent="0.2">
      <c r="A31" s="168" t="s">
        <v>27</v>
      </c>
      <c r="B31" s="162" t="s">
        <v>10</v>
      </c>
      <c r="C31" s="160">
        <v>60.331000000000003</v>
      </c>
      <c r="D31" s="184">
        <v>62.735999999999997</v>
      </c>
      <c r="E31" s="160">
        <v>64.367999999999995</v>
      </c>
      <c r="F31" s="188">
        <v>89.878999999999991</v>
      </c>
      <c r="G31" s="160">
        <v>96.504999999999995</v>
      </c>
      <c r="H31" s="176">
        <f t="shared" si="3"/>
        <v>373.81899999999996</v>
      </c>
      <c r="I31" s="131">
        <f t="shared" si="2"/>
        <v>13</v>
      </c>
      <c r="J31" s="177">
        <f>IF(I31="","",VLOOKUP(I31,'Bodové hodnocení'!$A$1:$B$36,2,FALSE))</f>
        <v>4</v>
      </c>
      <c r="K31" s="23"/>
      <c r="L31" s="23"/>
      <c r="M31" s="23"/>
      <c r="N31" s="23"/>
      <c r="O31" s="23"/>
      <c r="P31" s="23"/>
      <c r="Q31" s="23"/>
    </row>
    <row r="32" spans="1:17" s="11" customFormat="1" ht="30" customHeight="1" x14ac:dyDescent="0.2">
      <c r="A32" s="168" t="s">
        <v>45</v>
      </c>
      <c r="B32" s="162" t="s">
        <v>65</v>
      </c>
      <c r="C32" s="160">
        <v>66.516999999999996</v>
      </c>
      <c r="D32" s="184">
        <v>77.468999999999994</v>
      </c>
      <c r="E32" s="160">
        <v>78.19</v>
      </c>
      <c r="F32" s="188">
        <v>83.15</v>
      </c>
      <c r="G32" s="160">
        <v>84.275000000000006</v>
      </c>
      <c r="H32" s="176">
        <f t="shared" si="3"/>
        <v>389.601</v>
      </c>
      <c r="I32" s="131">
        <f t="shared" si="2"/>
        <v>14</v>
      </c>
      <c r="J32" s="177">
        <f>IF(I32="","",VLOOKUP(I32,'Bodové hodnocení'!$A$1:$B$36,2,FALSE))</f>
        <v>3</v>
      </c>
      <c r="K32" s="23"/>
      <c r="L32" s="23"/>
      <c r="M32" s="23"/>
      <c r="N32" s="23"/>
      <c r="O32" s="23"/>
      <c r="P32" s="23"/>
      <c r="Q32" s="23"/>
    </row>
    <row r="33" spans="1:17" s="11" customFormat="1" ht="30" customHeight="1" thickBot="1" x14ac:dyDescent="0.25">
      <c r="A33" s="178" t="s">
        <v>29</v>
      </c>
      <c r="B33" s="179" t="s">
        <v>8</v>
      </c>
      <c r="C33" s="171">
        <v>71.962999999999994</v>
      </c>
      <c r="D33" s="186">
        <v>100</v>
      </c>
      <c r="E33" s="171">
        <v>100</v>
      </c>
      <c r="F33" s="190">
        <v>100</v>
      </c>
      <c r="G33" s="171">
        <v>100</v>
      </c>
      <c r="H33" s="180">
        <f t="shared" si="3"/>
        <v>471.96299999999997</v>
      </c>
      <c r="I33" s="132">
        <f t="shared" si="2"/>
        <v>15</v>
      </c>
      <c r="J33" s="119">
        <f>IF(I33="","",VLOOKUP(I33,'Bodové hodnocení'!$A$1:$B$36,2,FALSE))</f>
        <v>2</v>
      </c>
      <c r="K33" s="23"/>
      <c r="L33" s="23"/>
      <c r="M33" s="23"/>
      <c r="N33" s="23"/>
      <c r="O33" s="23"/>
      <c r="P33" s="23"/>
      <c r="Q33" s="23"/>
    </row>
    <row r="34" spans="1:17" ht="30" customHeight="1" thickTop="1" x14ac:dyDescent="0.15"/>
    <row r="35" spans="1:17" ht="30" customHeight="1" x14ac:dyDescent="0.15"/>
    <row r="36" spans="1:17" ht="30" customHeight="1" x14ac:dyDescent="0.15"/>
    <row r="37" spans="1:17" ht="30" customHeight="1" x14ac:dyDescent="0.15"/>
    <row r="38" spans="1:17" ht="30" customHeight="1" x14ac:dyDescent="0.15"/>
    <row r="39" spans="1:17" ht="30" customHeight="1" x14ac:dyDescent="0.15"/>
    <row r="40" spans="1:17" ht="30" customHeight="1" x14ac:dyDescent="0.15"/>
    <row r="41" spans="1:17" ht="30" customHeight="1" x14ac:dyDescent="0.15"/>
    <row r="42" spans="1:17" ht="30" customHeight="1" x14ac:dyDescent="0.15"/>
    <row r="43" spans="1:17" ht="30" customHeight="1" x14ac:dyDescent="0.15"/>
    <row r="44" spans="1:17" ht="30" customHeight="1" x14ac:dyDescent="0.15"/>
    <row r="45" spans="1:17" ht="30" customHeight="1" x14ac:dyDescent="0.15"/>
    <row r="46" spans="1:17" ht="30" customHeight="1" x14ac:dyDescent="0.15"/>
    <row r="47" spans="1:17" ht="30" customHeight="1" x14ac:dyDescent="0.15"/>
    <row r="48" spans="1:17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</sheetData>
  <sheetProtection selectLockedCells="1" selectUnlockedCells="1"/>
  <mergeCells count="2">
    <mergeCell ref="A1:J1"/>
    <mergeCell ref="A17:J17"/>
  </mergeCells>
  <phoneticPr fontId="17" type="noConversion"/>
  <conditionalFormatting sqref="A3:J16">
    <cfRule type="expression" dxfId="11" priority="3" stopIfTrue="1">
      <formula>MOD(ROW(A3)-ROW($A$3)+$Z$1,$AA$1+$Z$1)&lt;$AA$1</formula>
    </cfRule>
  </conditionalFormatting>
  <conditionalFormatting sqref="A19:J33">
    <cfRule type="expression" dxfId="10" priority="1">
      <formula>MOD(ROW(A33)-ROW($A$19)+$Z$1,$AA$1+$Z$1)&lt;$AA$1</formula>
    </cfRule>
  </conditionalFormatting>
  <printOptions horizontalCentered="1"/>
  <pageMargins left="0.78740157480314965" right="0.70866141732283472" top="0.78740157480314965" bottom="0.78740157480314965" header="0.51181102362204722" footer="0.31496062992125984"/>
  <pageSetup paperSize="9" scale="70" firstPageNumber="0" orientation="landscape" horizontalDpi="300" verticalDpi="300" r:id="rId1"/>
  <headerFooter alignWithMargins="0">
    <oddFooter>&amp;C&amp;"Times New Roman,Obyčejné"&amp;12Hlučinská liga mládeže - 11. ročník 2022 / 2023&amp;R&amp;"Times New Roman,Obyčejné"&amp;12Pro HLM zpracoval Durlák Jan</oddFooter>
  </headerFooter>
  <rowBreaks count="1" manualBreakCount="1">
    <brk id="17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55"/>
  <sheetViews>
    <sheetView zoomScaleNormal="100" workbookViewId="0">
      <selection activeCell="Q10" sqref="Q10:Q11"/>
    </sheetView>
  </sheetViews>
  <sheetFormatPr defaultRowHeight="15" x14ac:dyDescent="0.2"/>
  <cols>
    <col min="1" max="1" width="7.6640625" customWidth="1"/>
    <col min="2" max="2" width="18.4296875" customWidth="1"/>
    <col min="3" max="3" width="9.81640625" customWidth="1"/>
    <col min="4" max="4" width="9.953125" customWidth="1"/>
    <col min="5" max="5" width="11.43359375" customWidth="1"/>
    <col min="6" max="6" width="5.51171875" style="37" hidden="1" customWidth="1"/>
    <col min="7" max="7" width="11.43359375" customWidth="1"/>
    <col min="8" max="12" width="9.953125" style="30" customWidth="1"/>
    <col min="13" max="13" width="11.703125" style="30" customWidth="1"/>
    <col min="14" max="14" width="11.8359375" customWidth="1"/>
    <col min="15" max="15" width="11.296875" customWidth="1"/>
    <col min="16" max="16" width="11.56640625" customWidth="1"/>
    <col min="17" max="17" width="9.953125" customWidth="1"/>
    <col min="18" max="24" width="3.09375" customWidth="1"/>
    <col min="25" max="25" width="4.03515625" customWidth="1"/>
    <col min="26" max="27" width="5.109375" customWidth="1"/>
  </cols>
  <sheetData>
    <row r="1" spans="1:27" s="73" customFormat="1" ht="49.5" customHeight="1" thickTop="1" thickBot="1" x14ac:dyDescent="0.25">
      <c r="A1" s="265" t="s">
        <v>56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7"/>
      <c r="Z1" s="73">
        <v>2</v>
      </c>
      <c r="AA1" s="73">
        <v>2</v>
      </c>
    </row>
    <row r="2" spans="1:27" s="73" customFormat="1" ht="22.5" customHeight="1" thickTop="1" thickBot="1" x14ac:dyDescent="0.25">
      <c r="A2" s="268" t="s">
        <v>71</v>
      </c>
      <c r="B2" s="269"/>
      <c r="C2" s="260" t="s">
        <v>32</v>
      </c>
      <c r="D2" s="261"/>
      <c r="E2" s="261"/>
      <c r="F2" s="261"/>
      <c r="G2" s="74"/>
      <c r="H2" s="262" t="s">
        <v>83</v>
      </c>
      <c r="I2" s="262"/>
      <c r="J2" s="262"/>
      <c r="K2" s="262"/>
      <c r="L2" s="262"/>
      <c r="M2" s="262"/>
      <c r="N2" s="262"/>
      <c r="O2" s="270" t="s">
        <v>33</v>
      </c>
      <c r="P2" s="272" t="s">
        <v>91</v>
      </c>
      <c r="Q2" s="274" t="s">
        <v>34</v>
      </c>
    </row>
    <row r="3" spans="1:27" s="83" customFormat="1" ht="33.950000000000003" customHeight="1" thickBot="1" x14ac:dyDescent="0.25">
      <c r="A3" s="104" t="s">
        <v>35</v>
      </c>
      <c r="B3" s="105" t="s">
        <v>2</v>
      </c>
      <c r="C3" s="106"/>
      <c r="D3" s="107" t="s">
        <v>43</v>
      </c>
      <c r="E3" s="107" t="s">
        <v>36</v>
      </c>
      <c r="F3" s="108" t="s">
        <v>37</v>
      </c>
      <c r="G3" s="109" t="s">
        <v>37</v>
      </c>
      <c r="H3" s="107"/>
      <c r="I3" s="110" t="s">
        <v>38</v>
      </c>
      <c r="J3" s="110" t="s">
        <v>39</v>
      </c>
      <c r="K3" s="110" t="s">
        <v>40</v>
      </c>
      <c r="L3" s="110" t="s">
        <v>43</v>
      </c>
      <c r="M3" s="110" t="s">
        <v>36</v>
      </c>
      <c r="N3" s="111" t="s">
        <v>37</v>
      </c>
      <c r="O3" s="271"/>
      <c r="P3" s="273"/>
      <c r="Q3" s="275"/>
    </row>
    <row r="4" spans="1:27" ht="15.75" thickBot="1" x14ac:dyDescent="0.25">
      <c r="A4" s="239" t="s">
        <v>16</v>
      </c>
      <c r="B4" s="263" t="s">
        <v>5</v>
      </c>
      <c r="C4" s="63" t="s">
        <v>69</v>
      </c>
      <c r="D4" s="94">
        <v>21.59</v>
      </c>
      <c r="E4" s="243">
        <f>IF(D4="","",MAX(D4,D5))</f>
        <v>21.59</v>
      </c>
      <c r="F4" s="249">
        <f>IFERROR(IF(E4="","",RANK(E4,$E$4:$E$25,1)),"")</f>
        <v>2</v>
      </c>
      <c r="G4" s="251">
        <f>IFERROR(IF(E4="","",IF(E4="N",(MAX($F$4:$F$25)+1),F4)),"")</f>
        <v>2</v>
      </c>
      <c r="H4" s="68" t="s">
        <v>67</v>
      </c>
      <c r="I4" s="59">
        <v>83.4</v>
      </c>
      <c r="J4" s="94">
        <v>83.4</v>
      </c>
      <c r="K4" s="95"/>
      <c r="L4" s="31">
        <f>IF(I4="","",MAX(I4,J4)+K4)</f>
        <v>83.4</v>
      </c>
      <c r="M4" s="245">
        <f>IF(L4="","",MIN(L5,L4))</f>
        <v>83.4</v>
      </c>
      <c r="N4" s="247">
        <f>IF(M4="","",RANK(M4,$M$4:$M$25,1))</f>
        <v>4</v>
      </c>
      <c r="O4" s="234">
        <f>IF(N4="","",SUM(N4,G4))</f>
        <v>6</v>
      </c>
      <c r="P4" s="235">
        <v>3</v>
      </c>
      <c r="Q4" s="237">
        <f>IF(P4="","",VLOOKUP(P4,'Bodové hodnocení'!$A$1:$B$36,2,FALSE))</f>
        <v>14</v>
      </c>
    </row>
    <row r="5" spans="1:27" ht="15.75" thickBot="1" x14ac:dyDescent="0.25">
      <c r="A5" s="253"/>
      <c r="B5" s="264"/>
      <c r="C5" s="65" t="s">
        <v>70</v>
      </c>
      <c r="D5" s="103">
        <v>21.44</v>
      </c>
      <c r="E5" s="244"/>
      <c r="F5" s="250"/>
      <c r="G5" s="252"/>
      <c r="H5" s="70" t="s">
        <v>68</v>
      </c>
      <c r="I5" s="60"/>
      <c r="J5" s="96"/>
      <c r="K5" s="97"/>
      <c r="L5" s="33" t="str">
        <f>IF(I5="","",MAX(I5,J5)+K5)</f>
        <v/>
      </c>
      <c r="M5" s="256"/>
      <c r="N5" s="257"/>
      <c r="O5" s="234"/>
      <c r="P5" s="259"/>
      <c r="Q5" s="258"/>
    </row>
    <row r="6" spans="1:27" ht="15.95" customHeight="1" thickBot="1" x14ac:dyDescent="0.25">
      <c r="A6" s="239" t="s">
        <v>18</v>
      </c>
      <c r="B6" s="241" t="s">
        <v>4</v>
      </c>
      <c r="C6" s="63" t="s">
        <v>69</v>
      </c>
      <c r="D6" s="94">
        <v>29.94</v>
      </c>
      <c r="E6" s="243">
        <f>IF(D6="","",MAX(D6,D7))</f>
        <v>29.94</v>
      </c>
      <c r="F6" s="249">
        <f>IFERROR(IF(E6="","",RANK(E6,$E$4:$E$25,1)),"")</f>
        <v>8</v>
      </c>
      <c r="G6" s="251">
        <f>IFERROR(IF(E6="","",IF(E6="N",(MAX($F$4:$F$25)+1),F6)),"")</f>
        <v>8</v>
      </c>
      <c r="H6" s="68" t="s">
        <v>67</v>
      </c>
      <c r="I6" s="59">
        <v>89.42</v>
      </c>
      <c r="J6" s="94">
        <v>89.47</v>
      </c>
      <c r="K6" s="95"/>
      <c r="L6" s="31">
        <f>IF(I6="","",MAX(I6,J6)+K6)</f>
        <v>89.47</v>
      </c>
      <c r="M6" s="245">
        <f>IF(L6="","",MIN(L7,L6))</f>
        <v>89.47</v>
      </c>
      <c r="N6" s="247">
        <f>IF(M6="","",RANK(M6,$M$4:$M$25,1))</f>
        <v>7</v>
      </c>
      <c r="O6" s="234">
        <f>IF(N6="","",SUM(N6,G6))</f>
        <v>15</v>
      </c>
      <c r="P6" s="235">
        <f>IF(O6="","",RANK(O6,$O$4:$O$25,1))</f>
        <v>8</v>
      </c>
      <c r="Q6" s="237">
        <f>IF(P6="","",VLOOKUP(P6,'Bodové hodnocení'!$A$1:$B$36,2,FALSE))</f>
        <v>9</v>
      </c>
    </row>
    <row r="7" spans="1:27" ht="15.95" customHeight="1" thickBot="1" x14ac:dyDescent="0.25">
      <c r="A7" s="253"/>
      <c r="B7" s="242"/>
      <c r="C7" s="65" t="s">
        <v>70</v>
      </c>
      <c r="D7" s="103">
        <v>29.94</v>
      </c>
      <c r="E7" s="244"/>
      <c r="F7" s="250"/>
      <c r="G7" s="252"/>
      <c r="H7" s="70" t="s">
        <v>68</v>
      </c>
      <c r="I7" s="60">
        <v>148.28</v>
      </c>
      <c r="J7" s="96">
        <v>148.34</v>
      </c>
      <c r="K7" s="97"/>
      <c r="L7" s="33">
        <f t="shared" ref="L7:L25" si="0">IF(I7="","",MAX(I7,J7)+K7)</f>
        <v>148.34</v>
      </c>
      <c r="M7" s="256"/>
      <c r="N7" s="257"/>
      <c r="O7" s="234"/>
      <c r="P7" s="259"/>
      <c r="Q7" s="258"/>
      <c r="Y7" s="38"/>
    </row>
    <row r="8" spans="1:27" ht="15.95" customHeight="1" thickBot="1" x14ac:dyDescent="0.25">
      <c r="A8" s="239" t="s">
        <v>19</v>
      </c>
      <c r="B8" s="241" t="s">
        <v>14</v>
      </c>
      <c r="C8" s="63" t="s">
        <v>69</v>
      </c>
      <c r="D8" s="94">
        <v>23.43</v>
      </c>
      <c r="E8" s="243">
        <f>IF(D8="","",MAX(D8,D9))</f>
        <v>23.43</v>
      </c>
      <c r="F8" s="249">
        <f>IFERROR(IF(E8="","",RANK(E8,$E$4:$E$25,1)),"")</f>
        <v>3</v>
      </c>
      <c r="G8" s="251">
        <f>IFERROR(IF(E8="","",IF(E8="N",(MAX($F$4:$F$25)+1),F8)),"")</f>
        <v>3</v>
      </c>
      <c r="H8" s="68" t="s">
        <v>67</v>
      </c>
      <c r="I8" s="59">
        <v>112.18</v>
      </c>
      <c r="J8" s="94">
        <v>112.2</v>
      </c>
      <c r="K8" s="95"/>
      <c r="L8" s="31">
        <f t="shared" si="0"/>
        <v>112.2</v>
      </c>
      <c r="M8" s="245">
        <f>IF(L8="","",MIN(L9,L8))</f>
        <v>99.99</v>
      </c>
      <c r="N8" s="247">
        <f>IF(M8="","",RANK(M8,$M$4:$M$25,1))</f>
        <v>9</v>
      </c>
      <c r="O8" s="234">
        <f>IF(N8="","",SUM(N8,G8))</f>
        <v>12</v>
      </c>
      <c r="P8" s="235">
        <f>IF(O8="","",RANK(O8,$O$4:$O$25,1))</f>
        <v>6</v>
      </c>
      <c r="Q8" s="237">
        <f>IF(P8="","",VLOOKUP(P8,'Bodové hodnocení'!$A$1:$B$36,2,FALSE))</f>
        <v>11</v>
      </c>
      <c r="Y8" s="38"/>
    </row>
    <row r="9" spans="1:27" ht="15.95" customHeight="1" thickBot="1" x14ac:dyDescent="0.25">
      <c r="A9" s="253"/>
      <c r="B9" s="242"/>
      <c r="C9" s="65" t="s">
        <v>70</v>
      </c>
      <c r="D9" s="103">
        <v>22.44</v>
      </c>
      <c r="E9" s="244"/>
      <c r="F9" s="250"/>
      <c r="G9" s="252"/>
      <c r="H9" s="70" t="s">
        <v>68</v>
      </c>
      <c r="I9" s="60">
        <v>99.99</v>
      </c>
      <c r="J9" s="96">
        <v>99.93</v>
      </c>
      <c r="K9" s="97"/>
      <c r="L9" s="33">
        <f t="shared" si="0"/>
        <v>99.99</v>
      </c>
      <c r="M9" s="256"/>
      <c r="N9" s="257"/>
      <c r="O9" s="234"/>
      <c r="P9" s="259"/>
      <c r="Q9" s="258"/>
      <c r="Y9" s="38"/>
    </row>
    <row r="10" spans="1:27" ht="15.95" customHeight="1" thickBot="1" x14ac:dyDescent="0.25">
      <c r="A10" s="240" t="s">
        <v>20</v>
      </c>
      <c r="B10" s="254" t="s">
        <v>12</v>
      </c>
      <c r="C10" s="66" t="s">
        <v>69</v>
      </c>
      <c r="D10" s="58">
        <v>20.89</v>
      </c>
      <c r="E10" s="243">
        <f>IF(D10="","",MAX(D10,D11))</f>
        <v>20.89</v>
      </c>
      <c r="F10" s="276">
        <f>IFERROR(IF(E10="","",RANK(E10,$E$4:$E$25,1)),"")</f>
        <v>1</v>
      </c>
      <c r="G10" s="277">
        <f>IFERROR(IF(E10="","",IF(E10="N",(MAX($F$4:$F$25)+1),F10)),"")</f>
        <v>1</v>
      </c>
      <c r="H10" s="71" t="s">
        <v>67</v>
      </c>
      <c r="I10" s="98">
        <v>86.39</v>
      </c>
      <c r="J10" s="58">
        <v>86.38</v>
      </c>
      <c r="K10" s="99"/>
      <c r="L10" s="34">
        <f t="shared" si="0"/>
        <v>86.39</v>
      </c>
      <c r="M10" s="246">
        <f>IF(L10="","",MIN(L11,L10))</f>
        <v>86.39</v>
      </c>
      <c r="N10" s="248">
        <f>IF(M10="","",RANK(M10,$M$4:$M$25,1))</f>
        <v>5</v>
      </c>
      <c r="O10" s="255">
        <f>IF(N10="","",SUM(N10,G10))</f>
        <v>6</v>
      </c>
      <c r="P10" s="235">
        <f>IF(O10="","",RANK(O10,$O$4:$O$25,1))</f>
        <v>2</v>
      </c>
      <c r="Q10" s="238">
        <f>IF(P10="","",VLOOKUP(P10,'Bodové hodnocení'!$A$1:$B$36,2,FALSE))</f>
        <v>15</v>
      </c>
      <c r="Y10" s="38"/>
    </row>
    <row r="11" spans="1:27" ht="15.95" customHeight="1" thickBot="1" x14ac:dyDescent="0.25">
      <c r="A11" s="253"/>
      <c r="B11" s="242"/>
      <c r="C11" s="65" t="s">
        <v>70</v>
      </c>
      <c r="D11" s="103">
        <v>20.71</v>
      </c>
      <c r="E11" s="244"/>
      <c r="F11" s="250"/>
      <c r="G11" s="252"/>
      <c r="H11" s="70" t="s">
        <v>68</v>
      </c>
      <c r="I11" s="60">
        <v>115.41</v>
      </c>
      <c r="J11" s="96">
        <v>115.43</v>
      </c>
      <c r="K11" s="97">
        <v>10</v>
      </c>
      <c r="L11" s="33">
        <f t="shared" si="0"/>
        <v>125.43</v>
      </c>
      <c r="M11" s="246"/>
      <c r="N11" s="248"/>
      <c r="O11" s="234"/>
      <c r="P11" s="259"/>
      <c r="Q11" s="238"/>
      <c r="Y11" s="38"/>
    </row>
    <row r="12" spans="1:27" ht="15.95" customHeight="1" thickBot="1" x14ac:dyDescent="0.25">
      <c r="A12" s="240" t="s">
        <v>21</v>
      </c>
      <c r="B12" s="241" t="s">
        <v>9</v>
      </c>
      <c r="C12" s="66" t="s">
        <v>69</v>
      </c>
      <c r="D12" s="58">
        <v>58.09</v>
      </c>
      <c r="E12" s="243">
        <f>IF(D12="","",MAX(D12,D13))</f>
        <v>58.09</v>
      </c>
      <c r="F12" s="249">
        <f>IFERROR(IF(E12="","",RANK(E12,$E$4:$E$25,1)),"")</f>
        <v>11</v>
      </c>
      <c r="G12" s="251">
        <f>IFERROR(IF(E12="","",IF(E12="N",(MAX($F$4:$F$25)+1),F12)),"")</f>
        <v>11</v>
      </c>
      <c r="H12" s="71" t="s">
        <v>67</v>
      </c>
      <c r="I12" s="98">
        <v>88.14</v>
      </c>
      <c r="J12" s="58">
        <v>88.18</v>
      </c>
      <c r="K12" s="99"/>
      <c r="L12" s="31">
        <f t="shared" si="0"/>
        <v>88.18</v>
      </c>
      <c r="M12" s="245">
        <f>IF(L12="","",MIN(L13,L12))</f>
        <v>88.18</v>
      </c>
      <c r="N12" s="247">
        <f>IF(M12="","",RANK(M12,$M$4:$M$25,1))</f>
        <v>6</v>
      </c>
      <c r="O12" s="234">
        <f>IF(N12="","",SUM(N12,G12))</f>
        <v>17</v>
      </c>
      <c r="P12" s="235">
        <f>IF(O12="","",RANK(O12,$O$4:$O$25,1))</f>
        <v>9</v>
      </c>
      <c r="Q12" s="237">
        <f>IF(P12="","",VLOOKUP(P12,'Bodové hodnocení'!$A$1:$B$36,2,FALSE))</f>
        <v>8</v>
      </c>
      <c r="Y12" s="38"/>
    </row>
    <row r="13" spans="1:27" ht="15.95" customHeight="1" thickBot="1" x14ac:dyDescent="0.25">
      <c r="A13" s="240"/>
      <c r="B13" s="242"/>
      <c r="C13" s="64" t="s">
        <v>70</v>
      </c>
      <c r="D13" s="102">
        <v>55.92</v>
      </c>
      <c r="E13" s="244"/>
      <c r="F13" s="250"/>
      <c r="G13" s="252"/>
      <c r="H13" s="69" t="s">
        <v>68</v>
      </c>
      <c r="I13" s="61"/>
      <c r="J13" s="92"/>
      <c r="K13" s="93"/>
      <c r="L13" s="33" t="str">
        <f t="shared" si="0"/>
        <v/>
      </c>
      <c r="M13" s="246"/>
      <c r="N13" s="248"/>
      <c r="O13" s="234"/>
      <c r="P13" s="236"/>
      <c r="Q13" s="238"/>
      <c r="Y13" s="38"/>
    </row>
    <row r="14" spans="1:27" ht="15.95" customHeight="1" thickBot="1" x14ac:dyDescent="0.25">
      <c r="A14" s="239" t="s">
        <v>22</v>
      </c>
      <c r="B14" s="241" t="s">
        <v>53</v>
      </c>
      <c r="C14" s="63" t="s">
        <v>69</v>
      </c>
      <c r="D14" s="94">
        <v>24.52</v>
      </c>
      <c r="E14" s="243">
        <f>IF(D14="","",MAX(D14,D15))</f>
        <v>24.52</v>
      </c>
      <c r="F14" s="249">
        <f>IFERROR(IF(E14="","",RANK(E14,$E$4:$E$25,1)),"")</f>
        <v>4</v>
      </c>
      <c r="G14" s="251">
        <f>IFERROR(IF(E14="","",IF(E14="N",(MAX($F$4:$F$25)+1),F14)),"")</f>
        <v>4</v>
      </c>
      <c r="H14" s="68" t="s">
        <v>67</v>
      </c>
      <c r="I14" s="59">
        <v>76.86</v>
      </c>
      <c r="J14" s="94">
        <v>76.84</v>
      </c>
      <c r="K14" s="95"/>
      <c r="L14" s="31">
        <f t="shared" si="0"/>
        <v>76.86</v>
      </c>
      <c r="M14" s="245">
        <f>IF(L14="","",MIN(L15,L14))</f>
        <v>76.86</v>
      </c>
      <c r="N14" s="247">
        <f>IF(M14="","",RANK(M14,$M$4:$M$25,1))</f>
        <v>1</v>
      </c>
      <c r="O14" s="234">
        <f>IF(N14="","",SUM(N14,G14))</f>
        <v>5</v>
      </c>
      <c r="P14" s="235">
        <f>IF(O14="","",RANK(O14,$O$4:$O$25,1))</f>
        <v>1</v>
      </c>
      <c r="Q14" s="237">
        <f>IF(P14="","",VLOOKUP(P14,'Bodové hodnocení'!$A$1:$B$36,2,FALSE))</f>
        <v>16</v>
      </c>
      <c r="Y14" s="38"/>
    </row>
    <row r="15" spans="1:27" ht="15.95" customHeight="1" thickBot="1" x14ac:dyDescent="0.25">
      <c r="A15" s="253"/>
      <c r="B15" s="242"/>
      <c r="C15" s="65" t="s">
        <v>70</v>
      </c>
      <c r="D15" s="103">
        <v>20.73</v>
      </c>
      <c r="E15" s="244"/>
      <c r="F15" s="250"/>
      <c r="G15" s="252"/>
      <c r="H15" s="70" t="s">
        <v>68</v>
      </c>
      <c r="I15" s="60"/>
      <c r="J15" s="96"/>
      <c r="K15" s="97"/>
      <c r="L15" s="33" t="str">
        <f t="shared" si="0"/>
        <v/>
      </c>
      <c r="M15" s="246"/>
      <c r="N15" s="248"/>
      <c r="O15" s="234"/>
      <c r="P15" s="236"/>
      <c r="Q15" s="238"/>
      <c r="Y15" s="38"/>
    </row>
    <row r="16" spans="1:27" ht="15.95" customHeight="1" thickBot="1" x14ac:dyDescent="0.25">
      <c r="A16" s="240" t="s">
        <v>23</v>
      </c>
      <c r="B16" s="241" t="s">
        <v>81</v>
      </c>
      <c r="C16" s="66" t="s">
        <v>69</v>
      </c>
      <c r="D16" s="58">
        <v>24.62</v>
      </c>
      <c r="E16" s="243">
        <f>IF(D16="","",MAX(D16,D17))</f>
        <v>24.62</v>
      </c>
      <c r="F16" s="249">
        <f>IFERROR(IF(E16="","",RANK(E16,$E$4:$E$25,1)),"")</f>
        <v>5</v>
      </c>
      <c r="G16" s="251">
        <f>IFERROR(IF(E16="","",IF(E16="N",(MAX($F$4:$F$25)+1),F16)),"")</f>
        <v>5</v>
      </c>
      <c r="H16" s="71" t="s">
        <v>67</v>
      </c>
      <c r="I16" s="98">
        <v>91.29</v>
      </c>
      <c r="J16" s="58">
        <v>91.29</v>
      </c>
      <c r="K16" s="99"/>
      <c r="L16" s="31">
        <f t="shared" si="0"/>
        <v>91.29</v>
      </c>
      <c r="M16" s="245">
        <f>IF(L16="","",MIN(L17,L16))</f>
        <v>91.29</v>
      </c>
      <c r="N16" s="247">
        <f>IF(M16="","",RANK(M16,$M$4:$M$25,1))</f>
        <v>8</v>
      </c>
      <c r="O16" s="234">
        <f>IF(N16="","",SUM(N16,G16))</f>
        <v>13</v>
      </c>
      <c r="P16" s="235">
        <f>IF(O16="","",RANK(O16,$O$4:$O$25,1))</f>
        <v>7</v>
      </c>
      <c r="Q16" s="237">
        <f>IF(P16="","",VLOOKUP(P16,'Bodové hodnocení'!$A$1:$B$36,2,FALSE))</f>
        <v>10</v>
      </c>
      <c r="Y16" s="38"/>
    </row>
    <row r="17" spans="1:25" ht="15.95" customHeight="1" thickBot="1" x14ac:dyDescent="0.25">
      <c r="A17" s="240"/>
      <c r="B17" s="242"/>
      <c r="C17" s="64" t="s">
        <v>70</v>
      </c>
      <c r="D17" s="102">
        <v>23.26</v>
      </c>
      <c r="E17" s="244"/>
      <c r="F17" s="250"/>
      <c r="G17" s="252"/>
      <c r="H17" s="69" t="s">
        <v>68</v>
      </c>
      <c r="I17" s="61"/>
      <c r="J17" s="92"/>
      <c r="K17" s="93"/>
      <c r="L17" s="33" t="str">
        <f t="shared" si="0"/>
        <v/>
      </c>
      <c r="M17" s="246"/>
      <c r="N17" s="248"/>
      <c r="O17" s="234"/>
      <c r="P17" s="236"/>
      <c r="Q17" s="238"/>
      <c r="Y17" s="38"/>
    </row>
    <row r="18" spans="1:25" ht="15.95" customHeight="1" thickBot="1" x14ac:dyDescent="0.25">
      <c r="A18" s="239" t="s">
        <v>25</v>
      </c>
      <c r="B18" s="241" t="s">
        <v>78</v>
      </c>
      <c r="C18" s="63" t="s">
        <v>69</v>
      </c>
      <c r="D18" s="94">
        <v>35.76</v>
      </c>
      <c r="E18" s="243">
        <f>IF(D18="","",MAX(D18,D19))</f>
        <v>36.81</v>
      </c>
      <c r="F18" s="249">
        <f>IFERROR(IF(E18="","",RANK(E18,$E$4:$E$25,1)),"")</f>
        <v>9</v>
      </c>
      <c r="G18" s="251">
        <f>IFERROR(IF(E18="","",IF(E18="N",(MAX($F$4:$F$25)+1),F18)),"")</f>
        <v>9</v>
      </c>
      <c r="H18" s="68" t="s">
        <v>67</v>
      </c>
      <c r="I18" s="59">
        <v>79.78</v>
      </c>
      <c r="J18" s="94">
        <v>79.760000000000005</v>
      </c>
      <c r="K18" s="95"/>
      <c r="L18" s="31">
        <f t="shared" si="0"/>
        <v>79.78</v>
      </c>
      <c r="M18" s="245">
        <f>IF(L18="","",MIN(L19,L18))</f>
        <v>79.78</v>
      </c>
      <c r="N18" s="247">
        <f>IF(M18="","",RANK(M18,$M$4:$M$25,1))</f>
        <v>2</v>
      </c>
      <c r="O18" s="234">
        <f>IF(N18="","",SUM(N18,G18))</f>
        <v>11</v>
      </c>
      <c r="P18" s="235">
        <f>IF(O18="","",RANK(O18,$O$4:$O$25,1))</f>
        <v>5</v>
      </c>
      <c r="Q18" s="237">
        <f>IF(P18="","",VLOOKUP(P18,'Bodové hodnocení'!$A$1:$B$36,2,FALSE))</f>
        <v>12</v>
      </c>
      <c r="Y18" s="38"/>
    </row>
    <row r="19" spans="1:25" ht="15.95" customHeight="1" thickBot="1" x14ac:dyDescent="0.25">
      <c r="A19" s="253"/>
      <c r="B19" s="242"/>
      <c r="C19" s="65" t="s">
        <v>70</v>
      </c>
      <c r="D19" s="103">
        <v>36.81</v>
      </c>
      <c r="E19" s="244"/>
      <c r="F19" s="250"/>
      <c r="G19" s="252"/>
      <c r="H19" s="70" t="s">
        <v>68</v>
      </c>
      <c r="I19" s="60"/>
      <c r="J19" s="96"/>
      <c r="K19" s="97"/>
      <c r="L19" s="33" t="str">
        <f t="shared" si="0"/>
        <v/>
      </c>
      <c r="M19" s="246"/>
      <c r="N19" s="248"/>
      <c r="O19" s="234"/>
      <c r="P19" s="236"/>
      <c r="Q19" s="238"/>
      <c r="Y19" s="38"/>
    </row>
    <row r="20" spans="1:25" ht="15.95" customHeight="1" thickBot="1" x14ac:dyDescent="0.25">
      <c r="A20" s="240" t="s">
        <v>26</v>
      </c>
      <c r="B20" s="241" t="s">
        <v>10</v>
      </c>
      <c r="C20" s="66" t="s">
        <v>69</v>
      </c>
      <c r="D20" s="58">
        <v>26.36</v>
      </c>
      <c r="E20" s="243">
        <f>IF(D20="","",MAX(D20,D21))</f>
        <v>26.36</v>
      </c>
      <c r="F20" s="249">
        <f>IFERROR(IF(E20="","",RANK(E20,$E$4:$E$25,1)),"")</f>
        <v>7</v>
      </c>
      <c r="G20" s="251">
        <f>IFERROR(IF(E20="","",IF(E20="N",(MAX($F$4:$F$25)+1),F20)),"")</f>
        <v>7</v>
      </c>
      <c r="H20" s="71" t="s">
        <v>67</v>
      </c>
      <c r="I20" s="98">
        <v>116.1</v>
      </c>
      <c r="J20" s="58">
        <v>115.71</v>
      </c>
      <c r="K20" s="99">
        <v>30</v>
      </c>
      <c r="L20" s="31">
        <f t="shared" si="0"/>
        <v>146.1</v>
      </c>
      <c r="M20" s="245">
        <f>IF(L20="","",MIN(L21,L20))</f>
        <v>146.1</v>
      </c>
      <c r="N20" s="247">
        <f>IF(M20="","",RANK(M20,$M$4:$M$25,1))</f>
        <v>10</v>
      </c>
      <c r="O20" s="234">
        <f>IF(N20="","",SUM(N20,G20))</f>
        <v>17</v>
      </c>
      <c r="P20" s="235">
        <v>10</v>
      </c>
      <c r="Q20" s="237">
        <f>IF(P20="","",VLOOKUP(P20,'Bodové hodnocení'!$A$1:$B$36,2,FALSE))</f>
        <v>7</v>
      </c>
      <c r="Y20" s="38"/>
    </row>
    <row r="21" spans="1:25" ht="15.95" customHeight="1" thickBot="1" x14ac:dyDescent="0.25">
      <c r="A21" s="240"/>
      <c r="B21" s="242"/>
      <c r="C21" s="64" t="s">
        <v>70</v>
      </c>
      <c r="D21" s="102">
        <v>25.67</v>
      </c>
      <c r="E21" s="244"/>
      <c r="F21" s="250"/>
      <c r="G21" s="252"/>
      <c r="H21" s="69" t="s">
        <v>68</v>
      </c>
      <c r="I21" s="61"/>
      <c r="J21" s="92"/>
      <c r="K21" s="93"/>
      <c r="L21" s="33" t="str">
        <f t="shared" si="0"/>
        <v/>
      </c>
      <c r="M21" s="246"/>
      <c r="N21" s="248"/>
      <c r="O21" s="234"/>
      <c r="P21" s="236"/>
      <c r="Q21" s="238"/>
    </row>
    <row r="22" spans="1:25" ht="15.95" customHeight="1" thickBot="1" x14ac:dyDescent="0.25">
      <c r="A22" s="239" t="s">
        <v>27</v>
      </c>
      <c r="B22" s="241" t="s">
        <v>79</v>
      </c>
      <c r="C22" s="63" t="s">
        <v>69</v>
      </c>
      <c r="D22" s="94">
        <v>57.73</v>
      </c>
      <c r="E22" s="243">
        <f>IF(D22="","",MAX(D22,D23))</f>
        <v>57.73</v>
      </c>
      <c r="F22" s="249">
        <f>IFERROR(IF(E22="","",RANK(E22,$E$4:$E$25,1)),"")</f>
        <v>10</v>
      </c>
      <c r="G22" s="251">
        <f>IFERROR(IF(E22="","",IF(E22="N",(MAX($F$4:$F$25)+1),F22)),"")</f>
        <v>10</v>
      </c>
      <c r="H22" s="68" t="s">
        <v>67</v>
      </c>
      <c r="I22" s="59">
        <v>168.12</v>
      </c>
      <c r="J22" s="94">
        <v>197.91</v>
      </c>
      <c r="K22" s="95"/>
      <c r="L22" s="31">
        <f t="shared" si="0"/>
        <v>197.91</v>
      </c>
      <c r="M22" s="245">
        <f>IF(L22="","",MIN(L23,L22))</f>
        <v>197.91</v>
      </c>
      <c r="N22" s="247">
        <f>IF(M22="","",RANK(M22,$M$4:$M$25,1))</f>
        <v>11</v>
      </c>
      <c r="O22" s="234">
        <f>IF(N22="","",SUM(N22,G22))</f>
        <v>21</v>
      </c>
      <c r="P22" s="235">
        <f>IF(O22="","",RANK(O22,$O$4:$O$25,1))</f>
        <v>11</v>
      </c>
      <c r="Q22" s="237">
        <f>IF(P22="","",VLOOKUP(P22,'Bodové hodnocení'!$A$1:$B$36,2,FALSE))</f>
        <v>6</v>
      </c>
    </row>
    <row r="23" spans="1:25" ht="15.95" customHeight="1" thickBot="1" x14ac:dyDescent="0.25">
      <c r="A23" s="240"/>
      <c r="B23" s="242"/>
      <c r="C23" s="64" t="s">
        <v>70</v>
      </c>
      <c r="D23" s="102">
        <v>57.24</v>
      </c>
      <c r="E23" s="244"/>
      <c r="F23" s="250"/>
      <c r="G23" s="252"/>
      <c r="H23" s="69" t="s">
        <v>68</v>
      </c>
      <c r="I23" s="61"/>
      <c r="J23" s="92"/>
      <c r="K23" s="93"/>
      <c r="L23" s="32" t="str">
        <f t="shared" si="0"/>
        <v/>
      </c>
      <c r="M23" s="246"/>
      <c r="N23" s="248"/>
      <c r="O23" s="234"/>
      <c r="P23" s="236"/>
      <c r="Q23" s="238"/>
    </row>
    <row r="24" spans="1:25" ht="14.45" customHeight="1" thickBot="1" x14ac:dyDescent="0.25">
      <c r="A24" s="239" t="s">
        <v>28</v>
      </c>
      <c r="B24" s="241" t="s">
        <v>17</v>
      </c>
      <c r="C24" s="63" t="s">
        <v>69</v>
      </c>
      <c r="D24" s="94">
        <v>26.25</v>
      </c>
      <c r="E24" s="243">
        <f>IF(D24="","",MAX(D24,D25))</f>
        <v>26.26</v>
      </c>
      <c r="F24" s="249">
        <f>IFERROR(IF(E24="","",RANK(E24,$E$4:$E$25,1)),"")</f>
        <v>6</v>
      </c>
      <c r="G24" s="251">
        <f>IFERROR(IF(E24="","",IF(E24="N",(MAX($F$4:$F$25)+1),F24)),"")</f>
        <v>6</v>
      </c>
      <c r="H24" s="68" t="s">
        <v>67</v>
      </c>
      <c r="I24" s="59">
        <v>82.45</v>
      </c>
      <c r="J24" s="94">
        <v>82.33</v>
      </c>
      <c r="K24" s="95"/>
      <c r="L24" s="31">
        <f t="shared" si="0"/>
        <v>82.45</v>
      </c>
      <c r="M24" s="245">
        <f>IF(L24="","",MIN(L25,L24))</f>
        <v>82.45</v>
      </c>
      <c r="N24" s="247">
        <f>IF(M24="","",RANK(M24,$M$4:$M$25,1))</f>
        <v>3</v>
      </c>
      <c r="O24" s="234">
        <f>IF(N24="","",SUM(N24,G24))</f>
        <v>9</v>
      </c>
      <c r="P24" s="235">
        <f>IF(O24="","",RANK(O24,$O$4:$O$25,1))</f>
        <v>4</v>
      </c>
      <c r="Q24" s="237">
        <f>IF(P24="","",VLOOKUP(P24,'Bodové hodnocení'!$A$1:$B$36,2,FALSE))</f>
        <v>13</v>
      </c>
    </row>
    <row r="25" spans="1:25" ht="15.95" customHeight="1" thickBot="1" x14ac:dyDescent="0.25">
      <c r="A25" s="336"/>
      <c r="B25" s="280"/>
      <c r="C25" s="67" t="s">
        <v>70</v>
      </c>
      <c r="D25" s="154">
        <v>26.26</v>
      </c>
      <c r="E25" s="281"/>
      <c r="F25" s="282"/>
      <c r="G25" s="283"/>
      <c r="H25" s="72" t="s">
        <v>68</v>
      </c>
      <c r="I25" s="62"/>
      <c r="J25" s="100"/>
      <c r="K25" s="101"/>
      <c r="L25" s="35" t="str">
        <f t="shared" si="0"/>
        <v/>
      </c>
      <c r="M25" s="288"/>
      <c r="N25" s="289"/>
      <c r="O25" s="290"/>
      <c r="P25" s="291"/>
      <c r="Q25" s="292"/>
    </row>
    <row r="26" spans="1:25" ht="16.5" thickTop="1" thickBot="1" x14ac:dyDescent="0.25"/>
    <row r="27" spans="1:25" s="73" customFormat="1" ht="22.5" customHeight="1" thickTop="1" thickBot="1" x14ac:dyDescent="0.25">
      <c r="A27" s="268" t="s">
        <v>77</v>
      </c>
      <c r="B27" s="269"/>
      <c r="C27" s="260" t="s">
        <v>32</v>
      </c>
      <c r="D27" s="261"/>
      <c r="E27" s="261"/>
      <c r="F27" s="261"/>
      <c r="G27" s="74"/>
      <c r="H27" s="284" t="s">
        <v>83</v>
      </c>
      <c r="I27" s="262"/>
      <c r="J27" s="262"/>
      <c r="K27" s="262"/>
      <c r="L27" s="262"/>
      <c r="M27" s="262"/>
      <c r="N27" s="285"/>
      <c r="O27" s="270" t="s">
        <v>33</v>
      </c>
      <c r="P27" s="272" t="s">
        <v>91</v>
      </c>
      <c r="Q27" s="274" t="s">
        <v>34</v>
      </c>
    </row>
    <row r="28" spans="1:25" s="85" customFormat="1" ht="36.6" customHeight="1" thickBot="1" x14ac:dyDescent="0.25">
      <c r="A28" s="75" t="s">
        <v>35</v>
      </c>
      <c r="B28" s="76" t="s">
        <v>2</v>
      </c>
      <c r="C28" s="77"/>
      <c r="D28" s="78" t="s">
        <v>43</v>
      </c>
      <c r="E28" s="78" t="s">
        <v>36</v>
      </c>
      <c r="F28" s="79" t="s">
        <v>37</v>
      </c>
      <c r="G28" s="80" t="s">
        <v>37</v>
      </c>
      <c r="H28" s="78"/>
      <c r="I28" s="81" t="s">
        <v>38</v>
      </c>
      <c r="J28" s="81" t="s">
        <v>39</v>
      </c>
      <c r="K28" s="81" t="s">
        <v>40</v>
      </c>
      <c r="L28" s="81" t="s">
        <v>43</v>
      </c>
      <c r="M28" s="81" t="s">
        <v>36</v>
      </c>
      <c r="N28" s="82" t="s">
        <v>37</v>
      </c>
      <c r="O28" s="286"/>
      <c r="P28" s="287"/>
      <c r="Q28" s="293"/>
    </row>
    <row r="29" spans="1:25" ht="15.75" thickBot="1" x14ac:dyDescent="0.25">
      <c r="A29" s="239" t="s">
        <v>16</v>
      </c>
      <c r="B29" s="263" t="s">
        <v>5</v>
      </c>
      <c r="C29" s="36" t="s">
        <v>69</v>
      </c>
      <c r="D29" s="58">
        <v>18.93</v>
      </c>
      <c r="E29" s="243">
        <f>IF(D29="","",MAX(D29,D30))</f>
        <v>18.93</v>
      </c>
      <c r="F29" s="249">
        <f>IFERROR(IF(E29="","",RANK(E29,$E$29:$E$54,1)),"")</f>
        <v>4</v>
      </c>
      <c r="G29" s="251">
        <f>IFERROR(IF(E29="","",IF(E29="N",(MAX($F$29:$F$54)+1),F29)),"")</f>
        <v>4</v>
      </c>
      <c r="H29" s="68" t="s">
        <v>67</v>
      </c>
      <c r="I29" s="59">
        <v>63</v>
      </c>
      <c r="J29" s="90">
        <v>63</v>
      </c>
      <c r="K29" s="91"/>
      <c r="L29" s="86">
        <f>IF(I29="","",MAX(I29,J29)+K29)</f>
        <v>63</v>
      </c>
      <c r="M29" s="245">
        <f>IF(L29="","",MIN(L30,L29))</f>
        <v>63</v>
      </c>
      <c r="N29" s="247">
        <f>IF(M29="","",RANK(M29,$M$29:$M$54,1))</f>
        <v>4</v>
      </c>
      <c r="O29" s="234">
        <f>IF(N29="","",SUM(N29,G29))</f>
        <v>8</v>
      </c>
      <c r="P29" s="235">
        <v>3</v>
      </c>
      <c r="Q29" s="237">
        <f>IF(P29="","",VLOOKUP(P29,'Bodové hodnocení'!$A$1:$B$36,2,FALSE))</f>
        <v>14</v>
      </c>
    </row>
    <row r="30" spans="1:25" ht="15.75" thickBot="1" x14ac:dyDescent="0.25">
      <c r="A30" s="240"/>
      <c r="B30" s="294"/>
      <c r="C30" s="64" t="s">
        <v>70</v>
      </c>
      <c r="D30" s="102">
        <v>18.739999999999998</v>
      </c>
      <c r="E30" s="244"/>
      <c r="F30" s="250"/>
      <c r="G30" s="252"/>
      <c r="H30" s="69" t="s">
        <v>68</v>
      </c>
      <c r="I30" s="61"/>
      <c r="J30" s="92"/>
      <c r="K30" s="93"/>
      <c r="L30" s="87" t="str">
        <f t="shared" ref="L30:L54" si="1">IF(I30="","",MAX(I30,J30)+K30)</f>
        <v/>
      </c>
      <c r="M30" s="246"/>
      <c r="N30" s="248"/>
      <c r="O30" s="234"/>
      <c r="P30" s="236"/>
      <c r="Q30" s="238"/>
    </row>
    <row r="31" spans="1:25" ht="16.5" customHeight="1" thickBot="1" x14ac:dyDescent="0.25">
      <c r="A31" s="239" t="s">
        <v>18</v>
      </c>
      <c r="B31" s="263" t="s">
        <v>6</v>
      </c>
      <c r="C31" s="63" t="s">
        <v>69</v>
      </c>
      <c r="D31" s="94">
        <v>25.13</v>
      </c>
      <c r="E31" s="243">
        <f>IF(D31="","",MAX(D31,D32))</f>
        <v>27.37</v>
      </c>
      <c r="F31" s="249">
        <f>IFERROR(IF(E31="","",RANK(E31,$E$29:$E$54,1)),"")</f>
        <v>10</v>
      </c>
      <c r="G31" s="251">
        <f>IFERROR(IF(E31="","",IF(E31="N",(MAX($F$29:$F$54)+1),F31)),"")</f>
        <v>10</v>
      </c>
      <c r="H31" s="68" t="s">
        <v>67</v>
      </c>
      <c r="I31" s="59">
        <v>74</v>
      </c>
      <c r="J31" s="94">
        <v>74</v>
      </c>
      <c r="K31" s="95"/>
      <c r="L31" s="86">
        <f t="shared" si="1"/>
        <v>74</v>
      </c>
      <c r="M31" s="245">
        <f>IF(L31="","",MIN(L32,L31))</f>
        <v>74</v>
      </c>
      <c r="N31" s="247">
        <f>IF(M31="","",RANK(M31,$M$29:$M$54,1))</f>
        <v>11</v>
      </c>
      <c r="O31" s="234">
        <f>IF(N31="","",SUM(N31,G31))</f>
        <v>21</v>
      </c>
      <c r="P31" s="235">
        <f>IF(O31="","",RANK(O31,$O$29:$O$54,1))</f>
        <v>12</v>
      </c>
      <c r="Q31" s="237">
        <f>IF(P31="","",VLOOKUP(P31,'Bodové hodnocení'!$A$1:$B$36,2,FALSE))</f>
        <v>5</v>
      </c>
    </row>
    <row r="32" spans="1:25" ht="16.5" customHeight="1" thickBot="1" x14ac:dyDescent="0.25">
      <c r="A32" s="253"/>
      <c r="B32" s="294"/>
      <c r="C32" s="65" t="s">
        <v>70</v>
      </c>
      <c r="D32" s="103">
        <v>27.37</v>
      </c>
      <c r="E32" s="244"/>
      <c r="F32" s="250"/>
      <c r="G32" s="252"/>
      <c r="H32" s="70" t="s">
        <v>68</v>
      </c>
      <c r="I32" s="60"/>
      <c r="J32" s="96"/>
      <c r="K32" s="97"/>
      <c r="L32" s="87" t="str">
        <f t="shared" si="1"/>
        <v/>
      </c>
      <c r="M32" s="246"/>
      <c r="N32" s="248"/>
      <c r="O32" s="234"/>
      <c r="P32" s="236"/>
      <c r="Q32" s="238"/>
    </row>
    <row r="33" spans="1:17" ht="16.5" customHeight="1" thickBot="1" x14ac:dyDescent="0.25">
      <c r="A33" s="240" t="s">
        <v>19</v>
      </c>
      <c r="B33" s="241" t="s">
        <v>14</v>
      </c>
      <c r="C33" s="66" t="s">
        <v>69</v>
      </c>
      <c r="D33" s="58">
        <v>29.32</v>
      </c>
      <c r="E33" s="243">
        <f>IF(D33="","",MAX(D33,D34))</f>
        <v>29.32</v>
      </c>
      <c r="F33" s="249">
        <f>IFERROR(IF(E33="","",RANK(E33,$E$29:$E$54,1)),"")</f>
        <v>12</v>
      </c>
      <c r="G33" s="251">
        <f>IFERROR(IF(E33="","",IF(E33="N",(MAX($F$29:$F$54)+1),F33)),"")</f>
        <v>12</v>
      </c>
      <c r="H33" s="71" t="s">
        <v>67</v>
      </c>
      <c r="I33" s="98">
        <v>64</v>
      </c>
      <c r="J33" s="58">
        <v>64</v>
      </c>
      <c r="K33" s="99"/>
      <c r="L33" s="86">
        <f t="shared" si="1"/>
        <v>64</v>
      </c>
      <c r="M33" s="245">
        <f>IF(L33="","",MIN(L34,L33))</f>
        <v>64</v>
      </c>
      <c r="N33" s="247">
        <f>IF(M33="","",RANK(M33,$M$29:$M$54,1))</f>
        <v>5</v>
      </c>
      <c r="O33" s="234">
        <f>IF(N33="","",SUM(N33,G33))</f>
        <v>17</v>
      </c>
      <c r="P33" s="235">
        <v>11</v>
      </c>
      <c r="Q33" s="237">
        <f>IF(P33="","",VLOOKUP(P33,'Bodové hodnocení'!$A$1:$B$36,2,FALSE))</f>
        <v>6</v>
      </c>
    </row>
    <row r="34" spans="1:17" ht="16.5" customHeight="1" thickBot="1" x14ac:dyDescent="0.25">
      <c r="A34" s="240"/>
      <c r="B34" s="242"/>
      <c r="C34" s="64" t="s">
        <v>70</v>
      </c>
      <c r="D34" s="102">
        <v>28.6</v>
      </c>
      <c r="E34" s="244"/>
      <c r="F34" s="250"/>
      <c r="G34" s="252"/>
      <c r="H34" s="69" t="s">
        <v>68</v>
      </c>
      <c r="I34" s="61"/>
      <c r="J34" s="92"/>
      <c r="K34" s="93"/>
      <c r="L34" s="87" t="str">
        <f t="shared" si="1"/>
        <v/>
      </c>
      <c r="M34" s="246"/>
      <c r="N34" s="248"/>
      <c r="O34" s="234"/>
      <c r="P34" s="236"/>
      <c r="Q34" s="238"/>
    </row>
    <row r="35" spans="1:17" ht="16.5" customHeight="1" thickBot="1" x14ac:dyDescent="0.25">
      <c r="A35" s="239" t="s">
        <v>20</v>
      </c>
      <c r="B35" s="241" t="s">
        <v>12</v>
      </c>
      <c r="C35" s="63" t="s">
        <v>69</v>
      </c>
      <c r="D35" s="94">
        <v>18</v>
      </c>
      <c r="E35" s="243">
        <f>IF(D35="","",MAX(D35,D36))</f>
        <v>18.21</v>
      </c>
      <c r="F35" s="249">
        <f>IFERROR(IF(E35="","",RANK(E35,$E$29:$E$54,1)),"")</f>
        <v>1</v>
      </c>
      <c r="G35" s="251">
        <f>IFERROR(IF(E35="","",IF(E35="N",(MAX($F$29:$F$54)+1),F35)),"")</f>
        <v>1</v>
      </c>
      <c r="H35" s="68" t="s">
        <v>67</v>
      </c>
      <c r="I35" s="59">
        <v>62</v>
      </c>
      <c r="J35" s="94">
        <v>62</v>
      </c>
      <c r="K35" s="95"/>
      <c r="L35" s="86">
        <f t="shared" si="1"/>
        <v>62</v>
      </c>
      <c r="M35" s="245">
        <f>IF(L35="","",MIN(L36,L35))</f>
        <v>62</v>
      </c>
      <c r="N35" s="247">
        <f>IF(M35="","",RANK(M35,$M$29:$M$54,1))</f>
        <v>3</v>
      </c>
      <c r="O35" s="234">
        <f>IF(N35="","",SUM(N35,G35))</f>
        <v>4</v>
      </c>
      <c r="P35" s="235">
        <f>IF(O35="","",RANK(O35,$O$29:$O$54,1))</f>
        <v>1</v>
      </c>
      <c r="Q35" s="237">
        <f>IF(P35="","",VLOOKUP(P35,'Bodové hodnocení'!$A$1:$B$36,2,FALSE))</f>
        <v>16</v>
      </c>
    </row>
    <row r="36" spans="1:17" ht="16.5" customHeight="1" thickBot="1" x14ac:dyDescent="0.25">
      <c r="A36" s="253"/>
      <c r="B36" s="242"/>
      <c r="C36" s="65" t="s">
        <v>70</v>
      </c>
      <c r="D36" s="103">
        <v>18.21</v>
      </c>
      <c r="E36" s="244"/>
      <c r="F36" s="250"/>
      <c r="G36" s="252"/>
      <c r="H36" s="70" t="s">
        <v>68</v>
      </c>
      <c r="I36" s="60"/>
      <c r="J36" s="96"/>
      <c r="K36" s="97"/>
      <c r="L36" s="87" t="str">
        <f t="shared" si="1"/>
        <v/>
      </c>
      <c r="M36" s="246"/>
      <c r="N36" s="248"/>
      <c r="O36" s="234"/>
      <c r="P36" s="236"/>
      <c r="Q36" s="238"/>
    </row>
    <row r="37" spans="1:17" ht="16.5" customHeight="1" thickBot="1" x14ac:dyDescent="0.25">
      <c r="A37" s="240" t="s">
        <v>21</v>
      </c>
      <c r="B37" s="241" t="s">
        <v>65</v>
      </c>
      <c r="C37" s="66" t="s">
        <v>69</v>
      </c>
      <c r="D37" s="58">
        <v>35.24</v>
      </c>
      <c r="E37" s="243">
        <f>IF(D37="","",MAX(D37,D38))</f>
        <v>36.700000000000003</v>
      </c>
      <c r="F37" s="249">
        <f>IFERROR(IF(E37="","",RANK(E37,$E$29:$E$54,1)),"")</f>
        <v>13</v>
      </c>
      <c r="G37" s="251">
        <f>IFERROR(IF(E37="","",IF(E37="N",(MAX($F$29:$F$54)+1),F37)),"")</f>
        <v>13</v>
      </c>
      <c r="H37" s="71" t="s">
        <v>67</v>
      </c>
      <c r="I37" s="98">
        <v>102</v>
      </c>
      <c r="J37" s="58">
        <v>102</v>
      </c>
      <c r="K37" s="99"/>
      <c r="L37" s="86">
        <f t="shared" si="1"/>
        <v>102</v>
      </c>
      <c r="M37" s="245">
        <f>IF(L37="","",MIN(L38,L37))</f>
        <v>102</v>
      </c>
      <c r="N37" s="247">
        <f>IF(M37="","",RANK(M37,$M$29:$M$54,1))</f>
        <v>13</v>
      </c>
      <c r="O37" s="234">
        <f>IF(N37="","",SUM(N37,G37))</f>
        <v>26</v>
      </c>
      <c r="P37" s="235">
        <f>IF(O37="","",RANK(O37,$O$29:$O$54,1))</f>
        <v>13</v>
      </c>
      <c r="Q37" s="237">
        <f>IF(P37="","",VLOOKUP(P37,'Bodové hodnocení'!$A$1:$B$36,2,FALSE))</f>
        <v>4</v>
      </c>
    </row>
    <row r="38" spans="1:17" ht="16.5" customHeight="1" thickBot="1" x14ac:dyDescent="0.25">
      <c r="A38" s="240"/>
      <c r="B38" s="242"/>
      <c r="C38" s="64" t="s">
        <v>70</v>
      </c>
      <c r="D38" s="102">
        <v>36.700000000000003</v>
      </c>
      <c r="E38" s="244"/>
      <c r="F38" s="250"/>
      <c r="G38" s="252"/>
      <c r="H38" s="69" t="s">
        <v>68</v>
      </c>
      <c r="I38" s="61"/>
      <c r="J38" s="92"/>
      <c r="K38" s="93"/>
      <c r="L38" s="87" t="str">
        <f t="shared" si="1"/>
        <v/>
      </c>
      <c r="M38" s="246"/>
      <c r="N38" s="248"/>
      <c r="O38" s="234"/>
      <c r="P38" s="236"/>
      <c r="Q38" s="238"/>
    </row>
    <row r="39" spans="1:17" ht="16.5" customHeight="1" thickBot="1" x14ac:dyDescent="0.25">
      <c r="A39" s="239" t="s">
        <v>22</v>
      </c>
      <c r="B39" s="241" t="s">
        <v>53</v>
      </c>
      <c r="C39" s="63" t="s">
        <v>69</v>
      </c>
      <c r="D39" s="94">
        <v>22.07</v>
      </c>
      <c r="E39" s="243">
        <f>IF(D39="","",MAX(D39,D40))</f>
        <v>24.13</v>
      </c>
      <c r="F39" s="249">
        <f>IFERROR(IF(E39="","",RANK(E39,$E$29:$E$54,1)),"")</f>
        <v>7</v>
      </c>
      <c r="G39" s="251">
        <f>IFERROR(IF(E39="","",IF(E39="N",(MAX($F$29:$F$54)+1),F39)),"")</f>
        <v>7</v>
      </c>
      <c r="H39" s="68" t="s">
        <v>67</v>
      </c>
      <c r="I39" s="59">
        <v>56</v>
      </c>
      <c r="J39" s="94">
        <v>56</v>
      </c>
      <c r="K39" s="95"/>
      <c r="L39" s="86">
        <f t="shared" si="1"/>
        <v>56</v>
      </c>
      <c r="M39" s="245">
        <f>IF(L39="","",MIN(L40,L39))</f>
        <v>56</v>
      </c>
      <c r="N39" s="247">
        <f>IF(M39="","",RANK(M39,$M$29:$M$54,1))</f>
        <v>1</v>
      </c>
      <c r="O39" s="234">
        <f>IF(N39="","",SUM(N39,G39))</f>
        <v>8</v>
      </c>
      <c r="P39" s="235">
        <v>4</v>
      </c>
      <c r="Q39" s="237">
        <f>IF(P39="","",VLOOKUP(P39,'Bodové hodnocení'!$A$1:$B$36,2,FALSE))</f>
        <v>13</v>
      </c>
    </row>
    <row r="40" spans="1:17" ht="16.5" customHeight="1" thickBot="1" x14ac:dyDescent="0.25">
      <c r="A40" s="253"/>
      <c r="B40" s="242"/>
      <c r="C40" s="65" t="s">
        <v>70</v>
      </c>
      <c r="D40" s="103">
        <v>24.13</v>
      </c>
      <c r="E40" s="244"/>
      <c r="F40" s="250"/>
      <c r="G40" s="252"/>
      <c r="H40" s="70" t="s">
        <v>68</v>
      </c>
      <c r="I40" s="60"/>
      <c r="J40" s="96"/>
      <c r="K40" s="97"/>
      <c r="L40" s="87" t="str">
        <f t="shared" si="1"/>
        <v/>
      </c>
      <c r="M40" s="246"/>
      <c r="N40" s="248"/>
      <c r="O40" s="234"/>
      <c r="P40" s="236"/>
      <c r="Q40" s="238"/>
    </row>
    <row r="41" spans="1:17" ht="16.5" customHeight="1" thickBot="1" x14ac:dyDescent="0.25">
      <c r="A41" s="240" t="s">
        <v>23</v>
      </c>
      <c r="B41" s="241" t="s">
        <v>86</v>
      </c>
      <c r="C41" s="66" t="s">
        <v>69</v>
      </c>
      <c r="D41" s="58">
        <v>18.16</v>
      </c>
      <c r="E41" s="243">
        <f>IF(D41="","",MAX(D41,D42))</f>
        <v>18.43</v>
      </c>
      <c r="F41" s="249">
        <f>IFERROR(IF(E41="","",RANK(E41,$E$29:$E$54,1)),"")</f>
        <v>2</v>
      </c>
      <c r="G41" s="251">
        <f>IFERROR(IF(E41="","",IF(E41="N",(MAX($F$29:$F$54)+1),F41)),"")</f>
        <v>2</v>
      </c>
      <c r="H41" s="71" t="s">
        <v>67</v>
      </c>
      <c r="I41" s="98">
        <v>65</v>
      </c>
      <c r="J41" s="58">
        <v>65</v>
      </c>
      <c r="K41" s="99"/>
      <c r="L41" s="86">
        <f t="shared" si="1"/>
        <v>65</v>
      </c>
      <c r="M41" s="245">
        <f>IF(L41="","",MIN(L42,L41))</f>
        <v>65</v>
      </c>
      <c r="N41" s="247">
        <f>IF(M41="","",RANK(M41,$M$29:$M$54,1))</f>
        <v>6</v>
      </c>
      <c r="O41" s="234">
        <f>IF(N41="","",SUM(N41,G41))</f>
        <v>8</v>
      </c>
      <c r="P41" s="235">
        <f>IF(O41="","",RANK(O41,$O$29:$O$54,1))</f>
        <v>2</v>
      </c>
      <c r="Q41" s="237">
        <f>IF(P41="","",VLOOKUP(P41,'Bodové hodnocení'!$A$1:$B$36,2,FALSE))</f>
        <v>15</v>
      </c>
    </row>
    <row r="42" spans="1:17" ht="16.5" customHeight="1" thickBot="1" x14ac:dyDescent="0.25">
      <c r="A42" s="240"/>
      <c r="B42" s="242"/>
      <c r="C42" s="64" t="s">
        <v>70</v>
      </c>
      <c r="D42" s="102">
        <v>18.43</v>
      </c>
      <c r="E42" s="244"/>
      <c r="F42" s="250"/>
      <c r="G42" s="252"/>
      <c r="H42" s="69" t="s">
        <v>68</v>
      </c>
      <c r="I42" s="61"/>
      <c r="J42" s="92"/>
      <c r="K42" s="93"/>
      <c r="L42" s="87" t="str">
        <f t="shared" si="1"/>
        <v/>
      </c>
      <c r="M42" s="246"/>
      <c r="N42" s="248"/>
      <c r="O42" s="234"/>
      <c r="P42" s="236"/>
      <c r="Q42" s="238"/>
    </row>
    <row r="43" spans="1:17" ht="16.5" customHeight="1" thickBot="1" x14ac:dyDescent="0.25">
      <c r="A43" s="239" t="s">
        <v>25</v>
      </c>
      <c r="B43" s="241" t="s">
        <v>7</v>
      </c>
      <c r="C43" s="63" t="s">
        <v>69</v>
      </c>
      <c r="D43" s="94">
        <v>18.84</v>
      </c>
      <c r="E43" s="243">
        <f>IF(D43="","",MAX(D43,D44))</f>
        <v>18.84</v>
      </c>
      <c r="F43" s="249">
        <f>IFERROR(IF(E43="","",RANK(E43,$E$29:$E$54,1)),"")</f>
        <v>3</v>
      </c>
      <c r="G43" s="251">
        <f>IFERROR(IF(E43="","",IF(E43="N",(MAX($F$29:$F$54)+1),F43)),"")</f>
        <v>3</v>
      </c>
      <c r="H43" s="68" t="s">
        <v>67</v>
      </c>
      <c r="I43" s="59">
        <v>65</v>
      </c>
      <c r="J43" s="94">
        <v>65</v>
      </c>
      <c r="K43" s="95"/>
      <c r="L43" s="86">
        <f t="shared" si="1"/>
        <v>65</v>
      </c>
      <c r="M43" s="245">
        <f>IF(L43="","",MIN(L44,L43))</f>
        <v>65</v>
      </c>
      <c r="N43" s="247">
        <f>IF(M43="","",RANK(M43,$M$29:$M$54,1))</f>
        <v>6</v>
      </c>
      <c r="O43" s="234">
        <f>IF(N43="","",SUM(N43,G43))</f>
        <v>9</v>
      </c>
      <c r="P43" s="235">
        <f>IF(O43="","",RANK(O43,$O$29:$O$54,1))</f>
        <v>5</v>
      </c>
      <c r="Q43" s="237">
        <f>IF(P43="","",VLOOKUP(P43,'Bodové hodnocení'!$A$1:$B$36,2,FALSE))</f>
        <v>12</v>
      </c>
    </row>
    <row r="44" spans="1:17" ht="16.5" customHeight="1" thickBot="1" x14ac:dyDescent="0.25">
      <c r="A44" s="253"/>
      <c r="B44" s="242"/>
      <c r="C44" s="65" t="s">
        <v>70</v>
      </c>
      <c r="D44" s="103">
        <v>18.559999999999999</v>
      </c>
      <c r="E44" s="244"/>
      <c r="F44" s="250"/>
      <c r="G44" s="252"/>
      <c r="H44" s="70" t="s">
        <v>68</v>
      </c>
      <c r="I44" s="60"/>
      <c r="J44" s="96"/>
      <c r="K44" s="97"/>
      <c r="L44" s="87" t="str">
        <f t="shared" si="1"/>
        <v/>
      </c>
      <c r="M44" s="246"/>
      <c r="N44" s="248"/>
      <c r="O44" s="234"/>
      <c r="P44" s="236"/>
      <c r="Q44" s="238"/>
    </row>
    <row r="45" spans="1:17" ht="16.5" customHeight="1" thickBot="1" x14ac:dyDescent="0.25">
      <c r="A45" s="240" t="s">
        <v>26</v>
      </c>
      <c r="B45" s="241" t="s">
        <v>10</v>
      </c>
      <c r="C45" s="66" t="s">
        <v>69</v>
      </c>
      <c r="D45" s="58">
        <v>25.98</v>
      </c>
      <c r="E45" s="243">
        <f>IF(D45="","",MAX(D45,D46))</f>
        <v>26.14</v>
      </c>
      <c r="F45" s="249">
        <f>IFERROR(IF(E45="","",RANK(E45,$E$29:$E$54,1)),"")</f>
        <v>9</v>
      </c>
      <c r="G45" s="251">
        <f>IFERROR(IF(E45="","",IF(E45="N",(MAX($F$29:$F$54)+1),F45)),"")</f>
        <v>9</v>
      </c>
      <c r="H45" s="71" t="s">
        <v>67</v>
      </c>
      <c r="I45" s="98">
        <v>69</v>
      </c>
      <c r="J45" s="58">
        <v>68</v>
      </c>
      <c r="K45" s="99"/>
      <c r="L45" s="86">
        <f t="shared" si="1"/>
        <v>69</v>
      </c>
      <c r="M45" s="245">
        <f>IF(L45="","",MIN(L46,L45))</f>
        <v>69</v>
      </c>
      <c r="N45" s="247">
        <f>IF(M45="","",RANK(M45,$M$29:$M$54,1))</f>
        <v>8</v>
      </c>
      <c r="O45" s="234">
        <f>IF(N45="","",SUM(N45,G45))</f>
        <v>17</v>
      </c>
      <c r="P45" s="235">
        <v>10</v>
      </c>
      <c r="Q45" s="237">
        <f>IF(P45="","",VLOOKUP(P45,'Bodové hodnocení'!$A$1:$B$36,2,FALSE))</f>
        <v>7</v>
      </c>
    </row>
    <row r="46" spans="1:17" ht="16.5" customHeight="1" thickBot="1" x14ac:dyDescent="0.25">
      <c r="A46" s="240"/>
      <c r="B46" s="242"/>
      <c r="C46" s="64" t="s">
        <v>70</v>
      </c>
      <c r="D46" s="102">
        <v>26.14</v>
      </c>
      <c r="E46" s="244"/>
      <c r="F46" s="250"/>
      <c r="G46" s="252"/>
      <c r="H46" s="69" t="s">
        <v>68</v>
      </c>
      <c r="I46" s="61">
        <v>140</v>
      </c>
      <c r="J46" s="92">
        <v>140</v>
      </c>
      <c r="K46" s="93">
        <v>40</v>
      </c>
      <c r="L46" s="87">
        <f t="shared" si="1"/>
        <v>180</v>
      </c>
      <c r="M46" s="246"/>
      <c r="N46" s="248"/>
      <c r="O46" s="234"/>
      <c r="P46" s="236"/>
      <c r="Q46" s="238"/>
    </row>
    <row r="47" spans="1:17" ht="16.5" customHeight="1" thickBot="1" x14ac:dyDescent="0.25">
      <c r="A47" s="239" t="s">
        <v>27</v>
      </c>
      <c r="B47" s="241" t="s">
        <v>89</v>
      </c>
      <c r="C47" s="63" t="s">
        <v>69</v>
      </c>
      <c r="D47" s="94">
        <v>20.5</v>
      </c>
      <c r="E47" s="243">
        <f>IF(D47="","",MAX(D47,D48))</f>
        <v>22.66</v>
      </c>
      <c r="F47" s="249">
        <f>IFERROR(IF(E47="","",RANK(E47,$E$29:$E$54,1)),"")</f>
        <v>6</v>
      </c>
      <c r="G47" s="251">
        <f>IFERROR(IF(E47="","",IF(E47="N",(MAX($F$29:$F$54)+1),F47)),"")</f>
        <v>6</v>
      </c>
      <c r="H47" s="68" t="s">
        <v>67</v>
      </c>
      <c r="I47" s="59">
        <v>70</v>
      </c>
      <c r="J47" s="94">
        <v>70</v>
      </c>
      <c r="K47" s="95"/>
      <c r="L47" s="86">
        <f t="shared" si="1"/>
        <v>70</v>
      </c>
      <c r="M47" s="245">
        <f>IF(L47="","",MIN(L48,L47))</f>
        <v>70</v>
      </c>
      <c r="N47" s="247">
        <f>IF(M47="","",RANK(M47,$M$29:$M$54,1))</f>
        <v>9</v>
      </c>
      <c r="O47" s="234">
        <f>IF(N47="","",SUM(N47,G47))</f>
        <v>15</v>
      </c>
      <c r="P47" s="235">
        <f>IF(O47="","",RANK(O47,$O$29:$O$54,1))</f>
        <v>7</v>
      </c>
      <c r="Q47" s="237">
        <f>IF(P47="","",VLOOKUP(P47,'Bodové hodnocení'!$A$1:$B$36,2,FALSE))</f>
        <v>10</v>
      </c>
    </row>
    <row r="48" spans="1:17" ht="16.5" customHeight="1" thickBot="1" x14ac:dyDescent="0.25">
      <c r="A48" s="240"/>
      <c r="B48" s="242"/>
      <c r="C48" s="64" t="s">
        <v>70</v>
      </c>
      <c r="D48" s="102">
        <v>22.66</v>
      </c>
      <c r="E48" s="244"/>
      <c r="F48" s="250"/>
      <c r="G48" s="252"/>
      <c r="H48" s="69" t="s">
        <v>68</v>
      </c>
      <c r="I48" s="61"/>
      <c r="J48" s="92"/>
      <c r="K48" s="93"/>
      <c r="L48" s="87" t="str">
        <f t="shared" si="1"/>
        <v/>
      </c>
      <c r="M48" s="246"/>
      <c r="N48" s="248"/>
      <c r="O48" s="234"/>
      <c r="P48" s="236"/>
      <c r="Q48" s="238"/>
    </row>
    <row r="49" spans="1:17" ht="16.5" customHeight="1" thickBot="1" x14ac:dyDescent="0.25">
      <c r="A49" s="239" t="s">
        <v>28</v>
      </c>
      <c r="B49" s="241" t="s">
        <v>17</v>
      </c>
      <c r="C49" s="63" t="s">
        <v>69</v>
      </c>
      <c r="D49" s="94">
        <v>28.06</v>
      </c>
      <c r="E49" s="243">
        <f>IF(D49="","",MAX(D49,D50))</f>
        <v>28.06</v>
      </c>
      <c r="F49" s="249">
        <f>IFERROR(IF(E49="","",RANK(E49,$E$29:$E$54,1)),"")</f>
        <v>11</v>
      </c>
      <c r="G49" s="251">
        <f>IFERROR(IF(E49="","",IF(E49="N",(MAX($F$29:$F$54)+1),F49)),"")</f>
        <v>11</v>
      </c>
      <c r="H49" s="68" t="s">
        <v>67</v>
      </c>
      <c r="I49" s="59">
        <v>60</v>
      </c>
      <c r="J49" s="94">
        <v>60</v>
      </c>
      <c r="K49" s="95"/>
      <c r="L49" s="86">
        <f t="shared" si="1"/>
        <v>60</v>
      </c>
      <c r="M49" s="245">
        <f>IF(L49="","",MIN(L50,L49))</f>
        <v>60</v>
      </c>
      <c r="N49" s="247">
        <f>IF(M49="","",RANK(M49,$M$29:$M$54,1))</f>
        <v>2</v>
      </c>
      <c r="O49" s="234">
        <f>IF(N49="","",SUM(N49,G49))</f>
        <v>13</v>
      </c>
      <c r="P49" s="235">
        <f>IF(O49="","",RANK(O49,$O$29:$O$54,1))</f>
        <v>6</v>
      </c>
      <c r="Q49" s="237">
        <f>IF(P49="","",VLOOKUP(P49,'Bodové hodnocení'!$A$1:$B$36,2,FALSE))</f>
        <v>11</v>
      </c>
    </row>
    <row r="50" spans="1:17" ht="16.5" customHeight="1" thickBot="1" x14ac:dyDescent="0.25">
      <c r="A50" s="240"/>
      <c r="B50" s="242"/>
      <c r="C50" s="64" t="s">
        <v>70</v>
      </c>
      <c r="D50" s="102">
        <v>26.45</v>
      </c>
      <c r="E50" s="244"/>
      <c r="F50" s="250"/>
      <c r="G50" s="252"/>
      <c r="H50" s="69" t="s">
        <v>68</v>
      </c>
      <c r="I50" s="61"/>
      <c r="J50" s="92"/>
      <c r="K50" s="93"/>
      <c r="L50" s="87" t="str">
        <f t="shared" si="1"/>
        <v/>
      </c>
      <c r="M50" s="246"/>
      <c r="N50" s="248"/>
      <c r="O50" s="234"/>
      <c r="P50" s="236"/>
      <c r="Q50" s="238"/>
    </row>
    <row r="51" spans="1:17" ht="16.5" customHeight="1" thickBot="1" x14ac:dyDescent="0.25">
      <c r="A51" s="278" t="s">
        <v>29</v>
      </c>
      <c r="B51" s="241" t="s">
        <v>80</v>
      </c>
      <c r="C51" s="63" t="s">
        <v>69</v>
      </c>
      <c r="D51" s="94">
        <v>24.96</v>
      </c>
      <c r="E51" s="243">
        <f>IF(D51="","",MAX(D51,D52))</f>
        <v>24.96</v>
      </c>
      <c r="F51" s="249">
        <f>IFERROR(IF(E51="","",RANK(E51,$E$29:$E$54,1)),"")</f>
        <v>8</v>
      </c>
      <c r="G51" s="251">
        <f>IFERROR(IF(E51="","",IF(E51="N",(MAX($F$29:$F$54)+1),F51)),"")</f>
        <v>8</v>
      </c>
      <c r="H51" s="68" t="s">
        <v>67</v>
      </c>
      <c r="I51" s="59">
        <v>70</v>
      </c>
      <c r="J51" s="94">
        <v>70</v>
      </c>
      <c r="K51" s="95"/>
      <c r="L51" s="86">
        <f t="shared" si="1"/>
        <v>70</v>
      </c>
      <c r="M51" s="245">
        <f>IF(L51="","",MIN(L52,L51))</f>
        <v>70</v>
      </c>
      <c r="N51" s="247">
        <f>IF(M51="","",RANK(M51,$M$29:$M$54,1))</f>
        <v>9</v>
      </c>
      <c r="O51" s="234">
        <f>IF(N51="","",SUM(N51,G51))</f>
        <v>17</v>
      </c>
      <c r="P51" s="235">
        <f>IF(O51="","",RANK(O51,$O$29:$O$54,1))</f>
        <v>9</v>
      </c>
      <c r="Q51" s="237">
        <f>IF(P51="","",VLOOKUP(P51,'Bodové hodnocení'!$A$1:$B$36,2,FALSE))</f>
        <v>8</v>
      </c>
    </row>
    <row r="52" spans="1:17" ht="16.5" customHeight="1" thickBot="1" x14ac:dyDescent="0.25">
      <c r="A52" s="278"/>
      <c r="B52" s="242"/>
      <c r="C52" s="65" t="s">
        <v>70</v>
      </c>
      <c r="D52" s="96">
        <v>24.2</v>
      </c>
      <c r="E52" s="244"/>
      <c r="F52" s="250"/>
      <c r="G52" s="252"/>
      <c r="H52" s="70" t="s">
        <v>68</v>
      </c>
      <c r="I52" s="60"/>
      <c r="J52" s="96"/>
      <c r="K52" s="97"/>
      <c r="L52" s="87" t="str">
        <f t="shared" si="1"/>
        <v/>
      </c>
      <c r="M52" s="246"/>
      <c r="N52" s="248"/>
      <c r="O52" s="234"/>
      <c r="P52" s="236"/>
      <c r="Q52" s="238"/>
    </row>
    <row r="53" spans="1:17" ht="16.5" customHeight="1" thickBot="1" x14ac:dyDescent="0.25">
      <c r="A53" s="278" t="s">
        <v>31</v>
      </c>
      <c r="B53" s="241" t="s">
        <v>87</v>
      </c>
      <c r="C53" s="63" t="s">
        <v>69</v>
      </c>
      <c r="D53" s="94">
        <v>22.37</v>
      </c>
      <c r="E53" s="243">
        <f>IF(D53="","",MAX(D53,D54))</f>
        <v>22.37</v>
      </c>
      <c r="F53" s="249">
        <f>IFERROR(IF(E53="","",RANK(E53,$E$29:$E$54,1)),"")</f>
        <v>5</v>
      </c>
      <c r="G53" s="251">
        <f>IFERROR(IF(E53="","",IF(E53="N",(MAX($F$29:$F$54)+1),F53)),"")</f>
        <v>5</v>
      </c>
      <c r="H53" s="68" t="s">
        <v>67</v>
      </c>
      <c r="I53" s="59">
        <v>74</v>
      </c>
      <c r="J53" s="94">
        <v>74</v>
      </c>
      <c r="K53" s="95"/>
      <c r="L53" s="86">
        <f t="shared" si="1"/>
        <v>74</v>
      </c>
      <c r="M53" s="245">
        <f>IF(L53="","",MIN(L54,L53))</f>
        <v>74</v>
      </c>
      <c r="N53" s="247">
        <f>IF(M53="","",RANK(M53,$M$29:$M$54,1))</f>
        <v>11</v>
      </c>
      <c r="O53" s="234">
        <f>IF(N53="","",SUM(N53,G53))</f>
        <v>16</v>
      </c>
      <c r="P53" s="235">
        <f>IF(O53="","",RANK(O53,$O$29:$O$54,1))</f>
        <v>8</v>
      </c>
      <c r="Q53" s="237">
        <f>IF(P53="","",VLOOKUP(P53,'Bodové hodnocení'!$A$1:$B$36,2,FALSE))</f>
        <v>9</v>
      </c>
    </row>
    <row r="54" spans="1:17" ht="16.5" customHeight="1" thickBot="1" x14ac:dyDescent="0.25">
      <c r="A54" s="279"/>
      <c r="B54" s="280"/>
      <c r="C54" s="67" t="s">
        <v>70</v>
      </c>
      <c r="D54" s="100">
        <v>21.96</v>
      </c>
      <c r="E54" s="281"/>
      <c r="F54" s="282"/>
      <c r="G54" s="283"/>
      <c r="H54" s="72" t="s">
        <v>68</v>
      </c>
      <c r="I54" s="62"/>
      <c r="J54" s="100"/>
      <c r="K54" s="101"/>
      <c r="L54" s="89" t="str">
        <f t="shared" si="1"/>
        <v/>
      </c>
      <c r="M54" s="288"/>
      <c r="N54" s="289"/>
      <c r="O54" s="290"/>
      <c r="P54" s="291"/>
      <c r="Q54" s="292"/>
    </row>
    <row r="55" spans="1:17" ht="15.75" thickTop="1" x14ac:dyDescent="0.2"/>
  </sheetData>
  <sheetProtection formatCells="0" formatColumns="0" formatRows="0" insertColumns="0" insertRows="0" insertHyperlinks="0" deleteColumns="0" deleteRows="0" sort="0" autoFilter="0" pivotTables="0"/>
  <mergeCells count="253">
    <mergeCell ref="N53:N54"/>
    <mergeCell ref="O53:O54"/>
    <mergeCell ref="P53:P54"/>
    <mergeCell ref="Q53:Q54"/>
    <mergeCell ref="N51:N52"/>
    <mergeCell ref="O51:O52"/>
    <mergeCell ref="P51:P52"/>
    <mergeCell ref="Q51:Q52"/>
    <mergeCell ref="A51:A52"/>
    <mergeCell ref="B51:B52"/>
    <mergeCell ref="E51:E52"/>
    <mergeCell ref="F51:F52"/>
    <mergeCell ref="G51:G52"/>
    <mergeCell ref="M51:M52"/>
    <mergeCell ref="A53:A54"/>
    <mergeCell ref="B53:B54"/>
    <mergeCell ref="E53:E54"/>
    <mergeCell ref="F53:F54"/>
    <mergeCell ref="G53:G54"/>
    <mergeCell ref="M53:M54"/>
    <mergeCell ref="Q47:Q48"/>
    <mergeCell ref="A49:A50"/>
    <mergeCell ref="B49:B50"/>
    <mergeCell ref="E49:E50"/>
    <mergeCell ref="F49:F50"/>
    <mergeCell ref="G49:G50"/>
    <mergeCell ref="M49:M50"/>
    <mergeCell ref="N49:N50"/>
    <mergeCell ref="O49:O50"/>
    <mergeCell ref="P49:P50"/>
    <mergeCell ref="Q49:Q50"/>
    <mergeCell ref="A47:A48"/>
    <mergeCell ref="B47:B48"/>
    <mergeCell ref="E47:E48"/>
    <mergeCell ref="F47:F48"/>
    <mergeCell ref="G47:G48"/>
    <mergeCell ref="M47:M48"/>
    <mergeCell ref="N47:N48"/>
    <mergeCell ref="O47:O48"/>
    <mergeCell ref="P47:P48"/>
    <mergeCell ref="Q43:Q44"/>
    <mergeCell ref="A45:A46"/>
    <mergeCell ref="B45:B46"/>
    <mergeCell ref="E45:E46"/>
    <mergeCell ref="F45:F46"/>
    <mergeCell ref="G45:G46"/>
    <mergeCell ref="M45:M46"/>
    <mergeCell ref="N45:N46"/>
    <mergeCell ref="O45:O46"/>
    <mergeCell ref="P45:P46"/>
    <mergeCell ref="Q45:Q46"/>
    <mergeCell ref="A43:A44"/>
    <mergeCell ref="B43:B44"/>
    <mergeCell ref="E43:E44"/>
    <mergeCell ref="F43:F44"/>
    <mergeCell ref="G43:G44"/>
    <mergeCell ref="M43:M44"/>
    <mergeCell ref="N43:N44"/>
    <mergeCell ref="O43:O44"/>
    <mergeCell ref="P43:P44"/>
    <mergeCell ref="Q39:Q40"/>
    <mergeCell ref="A41:A42"/>
    <mergeCell ref="B41:B42"/>
    <mergeCell ref="E41:E42"/>
    <mergeCell ref="F41:F42"/>
    <mergeCell ref="G41:G42"/>
    <mergeCell ref="M41:M42"/>
    <mergeCell ref="N41:N42"/>
    <mergeCell ref="O41:O42"/>
    <mergeCell ref="P41:P42"/>
    <mergeCell ref="Q41:Q42"/>
    <mergeCell ref="A39:A40"/>
    <mergeCell ref="B39:B40"/>
    <mergeCell ref="E39:E40"/>
    <mergeCell ref="F39:F40"/>
    <mergeCell ref="G39:G40"/>
    <mergeCell ref="M39:M40"/>
    <mergeCell ref="N39:N40"/>
    <mergeCell ref="O39:O40"/>
    <mergeCell ref="P39:P40"/>
    <mergeCell ref="Q35:Q36"/>
    <mergeCell ref="A37:A38"/>
    <mergeCell ref="B37:B38"/>
    <mergeCell ref="E37:E38"/>
    <mergeCell ref="F37:F38"/>
    <mergeCell ref="G37:G38"/>
    <mergeCell ref="M37:M38"/>
    <mergeCell ref="N37:N38"/>
    <mergeCell ref="O37:O38"/>
    <mergeCell ref="P37:P38"/>
    <mergeCell ref="Q37:Q38"/>
    <mergeCell ref="A35:A36"/>
    <mergeCell ref="B35:B36"/>
    <mergeCell ref="E35:E36"/>
    <mergeCell ref="F35:F36"/>
    <mergeCell ref="G35:G36"/>
    <mergeCell ref="M35:M36"/>
    <mergeCell ref="N35:N36"/>
    <mergeCell ref="O35:O36"/>
    <mergeCell ref="P35:P36"/>
    <mergeCell ref="Q31:Q32"/>
    <mergeCell ref="A33:A34"/>
    <mergeCell ref="B33:B34"/>
    <mergeCell ref="E33:E34"/>
    <mergeCell ref="F33:F34"/>
    <mergeCell ref="G33:G34"/>
    <mergeCell ref="M33:M34"/>
    <mergeCell ref="N33:N34"/>
    <mergeCell ref="O33:O34"/>
    <mergeCell ref="P33:P34"/>
    <mergeCell ref="Q33:Q34"/>
    <mergeCell ref="A31:A32"/>
    <mergeCell ref="B31:B32"/>
    <mergeCell ref="E31:E32"/>
    <mergeCell ref="F31:F32"/>
    <mergeCell ref="G31:G32"/>
    <mergeCell ref="M31:M32"/>
    <mergeCell ref="N31:N32"/>
    <mergeCell ref="O31:O32"/>
    <mergeCell ref="P31:P32"/>
    <mergeCell ref="A27:B27"/>
    <mergeCell ref="C27:F27"/>
    <mergeCell ref="H27:N27"/>
    <mergeCell ref="O27:O28"/>
    <mergeCell ref="P27:P28"/>
    <mergeCell ref="Q27:Q28"/>
    <mergeCell ref="A29:A30"/>
    <mergeCell ref="B29:B30"/>
    <mergeCell ref="E29:E30"/>
    <mergeCell ref="F29:F30"/>
    <mergeCell ref="G29:G30"/>
    <mergeCell ref="M29:M30"/>
    <mergeCell ref="N29:N30"/>
    <mergeCell ref="O29:O30"/>
    <mergeCell ref="P29:P30"/>
    <mergeCell ref="Q29:Q30"/>
    <mergeCell ref="Q22:Q23"/>
    <mergeCell ref="A24:A25"/>
    <mergeCell ref="B24:B25"/>
    <mergeCell ref="E24:E25"/>
    <mergeCell ref="F24:F25"/>
    <mergeCell ref="G24:G25"/>
    <mergeCell ref="M24:M25"/>
    <mergeCell ref="N24:N25"/>
    <mergeCell ref="O24:O25"/>
    <mergeCell ref="P24:P25"/>
    <mergeCell ref="Q24:Q25"/>
    <mergeCell ref="A22:A23"/>
    <mergeCell ref="B22:B23"/>
    <mergeCell ref="E22:E23"/>
    <mergeCell ref="F22:F23"/>
    <mergeCell ref="G22:G23"/>
    <mergeCell ref="M22:M23"/>
    <mergeCell ref="N22:N23"/>
    <mergeCell ref="O22:O23"/>
    <mergeCell ref="P22:P23"/>
    <mergeCell ref="Q18:Q19"/>
    <mergeCell ref="A20:A21"/>
    <mergeCell ref="B20:B21"/>
    <mergeCell ref="E20:E21"/>
    <mergeCell ref="F20:F21"/>
    <mergeCell ref="G20:G21"/>
    <mergeCell ref="M20:M21"/>
    <mergeCell ref="N20:N21"/>
    <mergeCell ref="O20:O21"/>
    <mergeCell ref="P20:P21"/>
    <mergeCell ref="Q20:Q21"/>
    <mergeCell ref="A18:A19"/>
    <mergeCell ref="B18:B19"/>
    <mergeCell ref="E18:E19"/>
    <mergeCell ref="F18:F19"/>
    <mergeCell ref="G18:G19"/>
    <mergeCell ref="M18:M19"/>
    <mergeCell ref="N18:N19"/>
    <mergeCell ref="O18:O19"/>
    <mergeCell ref="P18:P19"/>
    <mergeCell ref="Q14:Q15"/>
    <mergeCell ref="A16:A17"/>
    <mergeCell ref="B16:B17"/>
    <mergeCell ref="E16:E17"/>
    <mergeCell ref="F16:F17"/>
    <mergeCell ref="G16:G17"/>
    <mergeCell ref="M16:M17"/>
    <mergeCell ref="N16:N17"/>
    <mergeCell ref="O16:O17"/>
    <mergeCell ref="P16:P17"/>
    <mergeCell ref="Q16:Q17"/>
    <mergeCell ref="A14:A15"/>
    <mergeCell ref="B14:B15"/>
    <mergeCell ref="E14:E15"/>
    <mergeCell ref="F14:F15"/>
    <mergeCell ref="G14:G15"/>
    <mergeCell ref="M14:M15"/>
    <mergeCell ref="N14:N15"/>
    <mergeCell ref="O14:O15"/>
    <mergeCell ref="P14:P15"/>
    <mergeCell ref="Q10:Q11"/>
    <mergeCell ref="A12:A13"/>
    <mergeCell ref="B12:B13"/>
    <mergeCell ref="E12:E13"/>
    <mergeCell ref="F12:F13"/>
    <mergeCell ref="G12:G13"/>
    <mergeCell ref="M12:M13"/>
    <mergeCell ref="N12:N13"/>
    <mergeCell ref="O12:O13"/>
    <mergeCell ref="P12:P13"/>
    <mergeCell ref="Q12:Q13"/>
    <mergeCell ref="A10:A11"/>
    <mergeCell ref="B10:B11"/>
    <mergeCell ref="E10:E11"/>
    <mergeCell ref="F10:F11"/>
    <mergeCell ref="G10:G11"/>
    <mergeCell ref="M10:M11"/>
    <mergeCell ref="N10:N11"/>
    <mergeCell ref="O10:O11"/>
    <mergeCell ref="P10:P11"/>
    <mergeCell ref="Q6:Q7"/>
    <mergeCell ref="A8:A9"/>
    <mergeCell ref="B8:B9"/>
    <mergeCell ref="E8:E9"/>
    <mergeCell ref="F8:F9"/>
    <mergeCell ref="G8:G9"/>
    <mergeCell ref="M8:M9"/>
    <mergeCell ref="N8:N9"/>
    <mergeCell ref="O8:O9"/>
    <mergeCell ref="P8:P9"/>
    <mergeCell ref="Q8:Q9"/>
    <mergeCell ref="A6:A7"/>
    <mergeCell ref="B6:B7"/>
    <mergeCell ref="E6:E7"/>
    <mergeCell ref="F6:F7"/>
    <mergeCell ref="G6:G7"/>
    <mergeCell ref="M6:M7"/>
    <mergeCell ref="N6:N7"/>
    <mergeCell ref="O6:O7"/>
    <mergeCell ref="P6:P7"/>
    <mergeCell ref="A1:Q1"/>
    <mergeCell ref="A2:B2"/>
    <mergeCell ref="C2:F2"/>
    <mergeCell ref="H2:N2"/>
    <mergeCell ref="O2:O3"/>
    <mergeCell ref="P2:P3"/>
    <mergeCell ref="Q2:Q3"/>
    <mergeCell ref="A4:A5"/>
    <mergeCell ref="B4:B5"/>
    <mergeCell ref="E4:E5"/>
    <mergeCell ref="F4:F5"/>
    <mergeCell ref="G4:G5"/>
    <mergeCell ref="M4:M5"/>
    <mergeCell ref="N4:N5"/>
    <mergeCell ref="O4:O5"/>
    <mergeCell ref="P4:P5"/>
    <mergeCell ref="Q4:Q5"/>
  </mergeCells>
  <conditionalFormatting sqref="A4:Q25">
    <cfRule type="expression" dxfId="9" priority="1" stopIfTrue="1">
      <formula>MOD(ROW(A20)-ROW($A$4)+$Z$1,$AA$1+$Z$1)&lt;$AA$1</formula>
    </cfRule>
  </conditionalFormatting>
  <conditionalFormatting sqref="A29:Q54">
    <cfRule type="expression" dxfId="8" priority="130" stopIfTrue="1">
      <formula>MOD(ROW(A45)-ROW($A$29)+$Z$1,$AA$1+$Z$1)&lt;$AA$1</formula>
    </cfRule>
  </conditionalFormatting>
  <printOptions horizontalCentered="1"/>
  <pageMargins left="0.51181102362204722" right="0.51181102362204722" top="0.39370078740157483" bottom="0.39370078740157483" header="0.31496062992125984" footer="0.31496062992125984"/>
  <pageSetup scale="70" orientation="landscape" r:id="rId1"/>
  <headerFooter>
    <oddFooter>&amp;C&amp;"Times New Roman,Obyčejné"&amp;12Hlučinská liga mládeže - 11. ročník 2022 / 2023&amp;R&amp;"Times New Roman,Obyčejné"&amp;12Pro HLM zpracoval Jan Durlák</oddFooter>
  </headerFooter>
  <rowBreaks count="1" manualBreakCount="1">
    <brk id="2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22</vt:i4>
      </vt:variant>
    </vt:vector>
  </HeadingPairs>
  <TitlesOfParts>
    <vt:vector size="35" baseType="lpstr">
      <vt:lpstr>HLM - mladší</vt:lpstr>
      <vt:lpstr>HLM - starší</vt:lpstr>
      <vt:lpstr>9. kolo - Bobrovníky</vt:lpstr>
      <vt:lpstr>8. kolo - Markvartovice</vt:lpstr>
      <vt:lpstr>7. kolo - Bohuslavice</vt:lpstr>
      <vt:lpstr>6. kolo - Darkovice</vt:lpstr>
      <vt:lpstr>5. kolo - Hať</vt:lpstr>
      <vt:lpstr>4. kolo - Dobroslavice</vt:lpstr>
      <vt:lpstr>3. kolo - Závada</vt:lpstr>
      <vt:lpstr>2. kolo - Bělá</vt:lpstr>
      <vt:lpstr>1. kolo - Děhylov</vt:lpstr>
      <vt:lpstr>10. kolo - Dobroslavice</vt:lpstr>
      <vt:lpstr>Bodové hodnocení</vt:lpstr>
      <vt:lpstr>1. kolo - Děhylov!Názvy_tisku</vt:lpstr>
      <vt:lpstr>10. kolo - Dobroslavice!Názvy_tisku</vt:lpstr>
      <vt:lpstr>2. kolo - Bělá!Názvy_tisku</vt:lpstr>
      <vt:lpstr>3. kolo - Závada!Názvy_tisku</vt:lpstr>
      <vt:lpstr>4. kolo - Dobroslavice!Názvy_tisku</vt:lpstr>
      <vt:lpstr>5. kolo - Hať!Názvy_tisku</vt:lpstr>
      <vt:lpstr>6. kolo - Darkovice!Názvy_tisku</vt:lpstr>
      <vt:lpstr>7. kolo - Bohuslavice!Názvy_tisku</vt:lpstr>
      <vt:lpstr>8. kolo - Markvartovice!Názvy_tisku</vt:lpstr>
      <vt:lpstr>9. kolo - Bobrovníky!Názvy_tisku</vt:lpstr>
      <vt:lpstr>1. kolo - Děhylov!Oblast_tisku</vt:lpstr>
      <vt:lpstr>10. kolo - Dobroslavice!Oblast_tisku</vt:lpstr>
      <vt:lpstr>2. kolo - Bělá!Oblast_tisku</vt:lpstr>
      <vt:lpstr>3. kolo - Závada!Oblast_tisku</vt:lpstr>
      <vt:lpstr>4. kolo - Dobroslavice!Oblast_tisku</vt:lpstr>
      <vt:lpstr>5. kolo - Hať!Oblast_tisku</vt:lpstr>
      <vt:lpstr>6. kolo - Darkovice!Oblast_tisku</vt:lpstr>
      <vt:lpstr>7. kolo - Bohuslavice!Oblast_tisku</vt:lpstr>
      <vt:lpstr>8. kolo - Markvartovice!Oblast_tisku</vt:lpstr>
      <vt:lpstr>9. kolo - Bobrovníky!Oblast_tisku</vt:lpstr>
      <vt:lpstr>HLM - mladší!Oblast_tisku</vt:lpstr>
      <vt:lpstr>HLM - starší!Oblast_tisku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X</cp:lastModifiedBy>
  <cp:lastPrinted>2022-08-06T19:11:34Z</cp:lastPrinted>
  <dcterms:created xsi:type="dcterms:W3CDTF">2020-07-09T14:15:10Z</dcterms:created>
  <dcterms:modified xsi:type="dcterms:W3CDTF">2023-06-04T17:06:25Z</dcterms:modified>
</cp:coreProperties>
</file>